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filterPrivacy="1" defaultThemeVersion="124226"/>
  <xr:revisionPtr revIDLastSave="1" documentId="8_{121D0EB6-69D1-44A2-A2E4-2F046BDE6E72}" xr6:coauthVersionLast="45" xr6:coauthVersionMax="45" xr10:uidLastSave="{DD551808-AABF-4216-89CD-DF1DF008DD48}"/>
  <bookViews>
    <workbookView xWindow="-103" yWindow="-103" windowWidth="29692" windowHeight="12549" activeTab="1" xr2:uid="{00000000-000D-0000-FFFF-FFFF00000000}"/>
  </bookViews>
  <sheets>
    <sheet name="IS" sheetId="1" r:id="rId1"/>
    <sheet name="BS" sheetId="2" r:id="rId2"/>
    <sheet name="CF" sheetId="12" r:id="rId3"/>
    <sheet name="Ratios" sheetId="11" r:id="rId4"/>
    <sheet name="Charts" sheetId="13"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 i="11" l="1"/>
  <c r="D16" i="11"/>
  <c r="B16" i="11"/>
  <c r="M14" i="1"/>
  <c r="L14" i="1"/>
  <c r="K14" i="1"/>
  <c r="K26" i="1"/>
  <c r="L26" i="1"/>
  <c r="M26" i="1"/>
  <c r="I16" i="1"/>
  <c r="I6" i="12"/>
  <c r="J6" i="12"/>
  <c r="I7" i="12"/>
  <c r="J7" i="12"/>
  <c r="I8" i="12"/>
  <c r="J8" i="12"/>
  <c r="I9" i="12"/>
  <c r="J9" i="12"/>
  <c r="I11" i="12"/>
  <c r="J11" i="12"/>
  <c r="I12" i="12"/>
  <c r="J12" i="12"/>
  <c r="I13" i="12"/>
  <c r="J13" i="12"/>
  <c r="I14" i="12"/>
  <c r="J14" i="12"/>
  <c r="I16" i="12"/>
  <c r="J16" i="12"/>
  <c r="I17" i="12"/>
  <c r="J17" i="12"/>
  <c r="I18" i="12"/>
  <c r="J18" i="12"/>
  <c r="I19" i="12"/>
  <c r="J19" i="12"/>
  <c r="I20" i="12"/>
  <c r="J20" i="12"/>
  <c r="I21" i="12"/>
  <c r="J21" i="12"/>
  <c r="I22" i="12"/>
  <c r="J22" i="12"/>
  <c r="I23" i="12"/>
  <c r="J23" i="12"/>
  <c r="I25" i="12"/>
  <c r="J25" i="12"/>
  <c r="I26" i="12"/>
  <c r="J26" i="12"/>
  <c r="I27" i="12"/>
  <c r="J27" i="12"/>
  <c r="I29" i="12"/>
  <c r="J29" i="12"/>
  <c r="I30" i="12"/>
  <c r="J30" i="12"/>
  <c r="I31" i="12"/>
  <c r="J31" i="12"/>
  <c r="I32" i="12"/>
  <c r="J32" i="12"/>
  <c r="I34" i="12"/>
  <c r="J34" i="12"/>
  <c r="I36" i="12"/>
  <c r="J36" i="12"/>
  <c r="I37" i="12"/>
  <c r="J37" i="12"/>
  <c r="I38" i="12"/>
  <c r="J38" i="12"/>
  <c r="I39" i="12"/>
  <c r="J39" i="12"/>
  <c r="I40" i="12"/>
  <c r="J40" i="12"/>
  <c r="I41" i="12"/>
  <c r="J41" i="12"/>
  <c r="I42" i="12"/>
  <c r="J42" i="12"/>
  <c r="I43" i="12"/>
  <c r="J43" i="12"/>
  <c r="I45" i="12"/>
  <c r="J45" i="12"/>
  <c r="I46" i="12"/>
  <c r="J46" i="12"/>
  <c r="I49" i="12"/>
  <c r="J49" i="12"/>
  <c r="I50" i="12"/>
  <c r="J50" i="12"/>
  <c r="J4" i="12"/>
  <c r="I4" i="12"/>
  <c r="P42" i="12"/>
  <c r="P41" i="12"/>
  <c r="P43" i="12"/>
  <c r="P32" i="12"/>
  <c r="P23" i="12"/>
  <c r="M43" i="12"/>
  <c r="N43" i="12"/>
  <c r="L43" i="12"/>
  <c r="N41" i="12"/>
  <c r="M41" i="12"/>
  <c r="L41" i="12"/>
  <c r="N32" i="12"/>
  <c r="L32" i="12"/>
  <c r="M32" i="12"/>
  <c r="H42" i="12"/>
  <c r="H43" i="12"/>
  <c r="H45" i="12"/>
  <c r="H46" i="12"/>
  <c r="H49" i="12"/>
  <c r="H50" i="12"/>
  <c r="G42" i="12"/>
  <c r="G43" i="12"/>
  <c r="G45" i="12"/>
  <c r="G46" i="12"/>
  <c r="G49" i="12"/>
  <c r="G50" i="12"/>
  <c r="P4" i="12"/>
  <c r="N40" i="12"/>
  <c r="N39" i="12"/>
  <c r="N38" i="12"/>
  <c r="N37" i="12"/>
  <c r="N36" i="12"/>
  <c r="N35" i="12"/>
  <c r="M40" i="12"/>
  <c r="M39" i="12"/>
  <c r="M38" i="12"/>
  <c r="M37" i="12"/>
  <c r="M36" i="12"/>
  <c r="L40" i="12"/>
  <c r="L39" i="12"/>
  <c r="L38" i="12"/>
  <c r="L37" i="12"/>
  <c r="L36" i="12"/>
  <c r="L35" i="12"/>
  <c r="M34" i="12"/>
  <c r="N34" i="12"/>
  <c r="L34" i="12"/>
  <c r="N31" i="12"/>
  <c r="N30" i="12"/>
  <c r="N29" i="12"/>
  <c r="N27" i="12"/>
  <c r="N26" i="12"/>
  <c r="M31" i="12"/>
  <c r="M30" i="12"/>
  <c r="M29" i="12"/>
  <c r="M28" i="12"/>
  <c r="M27" i="12"/>
  <c r="M26" i="12"/>
  <c r="M25" i="12"/>
  <c r="N25" i="12"/>
  <c r="L31" i="12"/>
  <c r="L30" i="12"/>
  <c r="L29" i="12"/>
  <c r="L27" i="12"/>
  <c r="L26" i="12"/>
  <c r="L25" i="12"/>
  <c r="H4" i="12"/>
  <c r="G4" i="12"/>
  <c r="L4" i="12"/>
  <c r="M4" i="12"/>
  <c r="N4" i="12"/>
  <c r="G6" i="12"/>
  <c r="H6" i="12"/>
  <c r="L6" i="12"/>
  <c r="M6" i="12"/>
  <c r="N6" i="12"/>
  <c r="G7" i="12"/>
  <c r="H7" i="12"/>
  <c r="L7" i="12"/>
  <c r="M7" i="12"/>
  <c r="N7" i="12"/>
  <c r="G8" i="12"/>
  <c r="H8" i="12"/>
  <c r="L8" i="12"/>
  <c r="M8" i="12"/>
  <c r="N8" i="12"/>
  <c r="G9" i="12"/>
  <c r="H9" i="12"/>
  <c r="L9" i="12"/>
  <c r="M9" i="12"/>
  <c r="N9" i="12"/>
  <c r="G11" i="12"/>
  <c r="H11" i="12"/>
  <c r="L11" i="12"/>
  <c r="M11" i="12"/>
  <c r="N11" i="12"/>
  <c r="G12" i="12"/>
  <c r="H12" i="12"/>
  <c r="L12" i="12"/>
  <c r="M12" i="12"/>
  <c r="N12" i="12"/>
  <c r="G13" i="12"/>
  <c r="H13" i="12"/>
  <c r="L13" i="12"/>
  <c r="M13" i="12"/>
  <c r="N13" i="12"/>
  <c r="G14" i="12"/>
  <c r="H14" i="12"/>
  <c r="L14" i="12"/>
  <c r="M14" i="12"/>
  <c r="N14" i="12"/>
  <c r="G15" i="12"/>
  <c r="H15" i="12"/>
  <c r="G16" i="12"/>
  <c r="H16" i="12"/>
  <c r="L16" i="12"/>
  <c r="M16" i="12"/>
  <c r="N16" i="12"/>
  <c r="G17" i="12"/>
  <c r="H17" i="12"/>
  <c r="L17" i="12"/>
  <c r="M17" i="12"/>
  <c r="N17" i="12"/>
  <c r="G18" i="12"/>
  <c r="H18" i="12"/>
  <c r="L18" i="12"/>
  <c r="M18" i="12"/>
  <c r="N18" i="12"/>
  <c r="G19" i="12"/>
  <c r="H19" i="12"/>
  <c r="L19" i="12"/>
  <c r="M19" i="12"/>
  <c r="N19" i="12"/>
  <c r="G20" i="12"/>
  <c r="H20" i="12"/>
  <c r="L20" i="12"/>
  <c r="M20" i="12"/>
  <c r="N20" i="12"/>
  <c r="G21" i="12"/>
  <c r="H21" i="12"/>
  <c r="L21" i="12"/>
  <c r="M21" i="12"/>
  <c r="N21" i="12"/>
  <c r="G22" i="12"/>
  <c r="H22" i="12"/>
  <c r="L22" i="12"/>
  <c r="M22" i="12"/>
  <c r="N22" i="12"/>
  <c r="G23" i="12"/>
  <c r="H23" i="12"/>
  <c r="L23" i="12"/>
  <c r="M23" i="12"/>
  <c r="N23" i="12"/>
  <c r="G25" i="12"/>
  <c r="H25" i="12"/>
  <c r="G26" i="12"/>
  <c r="H26" i="12"/>
  <c r="G27" i="12"/>
  <c r="H27" i="12"/>
  <c r="G29" i="12"/>
  <c r="H29" i="12"/>
  <c r="G30" i="12"/>
  <c r="H30" i="12"/>
  <c r="G31" i="12"/>
  <c r="H31" i="12"/>
  <c r="G32" i="12"/>
  <c r="H32" i="12"/>
  <c r="G34" i="12"/>
  <c r="H34" i="12"/>
  <c r="G36" i="12"/>
  <c r="H36" i="12"/>
  <c r="G37" i="12"/>
  <c r="H37" i="12"/>
  <c r="G38" i="12"/>
  <c r="H38" i="12"/>
  <c r="G39" i="12"/>
  <c r="H39" i="12"/>
  <c r="G40" i="12"/>
  <c r="H40" i="12"/>
  <c r="G41" i="12"/>
  <c r="H41" i="12"/>
  <c r="B4" i="11"/>
  <c r="C4" i="11"/>
  <c r="D4" i="11"/>
  <c r="B5" i="11"/>
  <c r="C5" i="11"/>
  <c r="D5" i="11"/>
  <c r="C6" i="11"/>
  <c r="D6" i="11"/>
  <c r="C7" i="11"/>
  <c r="D7" i="11"/>
  <c r="B8" i="11"/>
  <c r="C8" i="11"/>
  <c r="D8" i="11"/>
  <c r="B11" i="11"/>
  <c r="C11" i="11"/>
  <c r="D11" i="11"/>
  <c r="B12" i="11"/>
  <c r="C12" i="11"/>
  <c r="D12" i="11"/>
  <c r="B15" i="11"/>
  <c r="C15" i="11"/>
  <c r="D15" i="11"/>
  <c r="C17" i="11"/>
  <c r="D17" i="11"/>
  <c r="B18" i="11"/>
  <c r="C18" i="11"/>
  <c r="D18" i="11"/>
  <c r="M45" i="2"/>
  <c r="M44" i="2"/>
  <c r="M43" i="2"/>
  <c r="M42" i="2"/>
  <c r="M41" i="2"/>
  <c r="M40" i="2"/>
  <c r="M39" i="2"/>
  <c r="M38" i="2"/>
  <c r="M36" i="2"/>
  <c r="M35" i="2"/>
  <c r="M34" i="2"/>
  <c r="M33" i="2"/>
  <c r="M32" i="2"/>
  <c r="M30" i="2"/>
  <c r="M29" i="2"/>
  <c r="M28" i="2"/>
  <c r="M27" i="2"/>
  <c r="M26" i="2"/>
  <c r="L45" i="2"/>
  <c r="L44" i="2"/>
  <c r="L43" i="2"/>
  <c r="L42" i="2"/>
  <c r="L41" i="2"/>
  <c r="L40" i="2"/>
  <c r="L39" i="2"/>
  <c r="L38" i="2"/>
  <c r="L36" i="2"/>
  <c r="L35" i="2"/>
  <c r="L34" i="2"/>
  <c r="L33" i="2"/>
  <c r="L32" i="2"/>
  <c r="L30" i="2"/>
  <c r="L29" i="2"/>
  <c r="L28" i="2"/>
  <c r="L27" i="2"/>
  <c r="L26" i="2"/>
  <c r="K45" i="2"/>
  <c r="K44" i="2"/>
  <c r="K43" i="2"/>
  <c r="K42" i="2"/>
  <c r="K41" i="2"/>
  <c r="K40" i="2"/>
  <c r="K39" i="2"/>
  <c r="K38" i="2"/>
  <c r="K36" i="2"/>
  <c r="K35" i="2"/>
  <c r="K34" i="2"/>
  <c r="K33" i="2"/>
  <c r="K32" i="2"/>
  <c r="K30" i="2"/>
  <c r="K29" i="2"/>
  <c r="K26" i="2"/>
  <c r="L24" i="2"/>
  <c r="M24" i="2"/>
  <c r="K24" i="2"/>
  <c r="M11" i="2"/>
  <c r="M21" i="2"/>
  <c r="L21" i="2"/>
  <c r="K21" i="2"/>
  <c r="M20" i="2"/>
  <c r="M19" i="2"/>
  <c r="M18" i="2"/>
  <c r="M17" i="2"/>
  <c r="M16" i="2"/>
  <c r="M15" i="2"/>
  <c r="M14" i="2"/>
  <c r="M13" i="2"/>
  <c r="M9" i="2"/>
  <c r="M8" i="2"/>
  <c r="M7" i="2"/>
  <c r="L20" i="2"/>
  <c r="L19" i="2"/>
  <c r="L18" i="2"/>
  <c r="L17" i="2"/>
  <c r="L16" i="2"/>
  <c r="L15" i="2"/>
  <c r="L14" i="2"/>
  <c r="L13" i="2"/>
  <c r="L11" i="2"/>
  <c r="L9" i="2"/>
  <c r="L8" i="2"/>
  <c r="L7" i="2"/>
  <c r="K19" i="2"/>
  <c r="K18" i="2"/>
  <c r="K17" i="2"/>
  <c r="K16" i="2"/>
  <c r="K15" i="2"/>
  <c r="K14" i="2"/>
  <c r="K13" i="2"/>
  <c r="K11" i="2"/>
  <c r="K9" i="2"/>
  <c r="K8" i="2"/>
  <c r="K7" i="2"/>
  <c r="L6" i="2"/>
  <c r="M6" i="2"/>
  <c r="K6" i="2"/>
  <c r="L5" i="2"/>
  <c r="M5" i="2"/>
  <c r="K5" i="2"/>
  <c r="I6" i="2"/>
  <c r="I7" i="2"/>
  <c r="I8" i="2"/>
  <c r="I9" i="2"/>
  <c r="I11" i="2"/>
  <c r="I13" i="2"/>
  <c r="I14" i="2"/>
  <c r="I15" i="2"/>
  <c r="I16" i="2"/>
  <c r="I17" i="2"/>
  <c r="I18" i="2"/>
  <c r="I19" i="2"/>
  <c r="I21" i="2"/>
  <c r="I24" i="2"/>
  <c r="I26" i="2"/>
  <c r="I27" i="2"/>
  <c r="I28" i="2"/>
  <c r="I29" i="2"/>
  <c r="I30" i="2"/>
  <c r="I32" i="2"/>
  <c r="I33" i="2"/>
  <c r="I34" i="2"/>
  <c r="I36" i="2"/>
  <c r="I38" i="2"/>
  <c r="I39" i="2"/>
  <c r="I40" i="2"/>
  <c r="I41" i="2"/>
  <c r="I42" i="2"/>
  <c r="I43" i="2"/>
  <c r="I44" i="2"/>
  <c r="I45" i="2"/>
  <c r="I5" i="2"/>
  <c r="H6" i="2"/>
  <c r="H7" i="2"/>
  <c r="H8" i="2"/>
  <c r="H9" i="2"/>
  <c r="H11" i="2"/>
  <c r="H13" i="2"/>
  <c r="H14" i="2"/>
  <c r="H15" i="2"/>
  <c r="H16" i="2"/>
  <c r="H17" i="2"/>
  <c r="H18" i="2"/>
  <c r="H19" i="2"/>
  <c r="H21" i="2"/>
  <c r="H24" i="2"/>
  <c r="H26" i="2"/>
  <c r="H29" i="2"/>
  <c r="H30" i="2"/>
  <c r="H32" i="2"/>
  <c r="H33" i="2"/>
  <c r="H34" i="2"/>
  <c r="H36" i="2"/>
  <c r="H38" i="2"/>
  <c r="H39" i="2"/>
  <c r="H40" i="2"/>
  <c r="H41" i="2"/>
  <c r="H42" i="2"/>
  <c r="H43" i="2"/>
  <c r="H44" i="2"/>
  <c r="H45" i="2"/>
  <c r="H5" i="2"/>
  <c r="G6" i="2"/>
  <c r="G7" i="2"/>
  <c r="G8" i="2"/>
  <c r="G9" i="2"/>
  <c r="G11" i="2"/>
  <c r="G13" i="2"/>
  <c r="G14" i="2"/>
  <c r="G15" i="2"/>
  <c r="G16" i="2"/>
  <c r="G17" i="2"/>
  <c r="G18" i="2"/>
  <c r="G19" i="2"/>
  <c r="G21" i="2"/>
  <c r="G24" i="2"/>
  <c r="G26" i="2"/>
  <c r="G27" i="2"/>
  <c r="G28" i="2"/>
  <c r="G29" i="2"/>
  <c r="G30" i="2"/>
  <c r="G32" i="2"/>
  <c r="G33" i="2"/>
  <c r="G34" i="2"/>
  <c r="G36" i="2"/>
  <c r="G38" i="2"/>
  <c r="G39" i="2"/>
  <c r="G40" i="2"/>
  <c r="G41" i="2"/>
  <c r="G42" i="2"/>
  <c r="G43" i="2"/>
  <c r="G44" i="2"/>
  <c r="G45" i="2"/>
  <c r="F6" i="2"/>
  <c r="F7" i="2"/>
  <c r="F8" i="2"/>
  <c r="F9" i="2"/>
  <c r="F11" i="2"/>
  <c r="F13" i="2"/>
  <c r="F14" i="2"/>
  <c r="F15" i="2"/>
  <c r="F16" i="2"/>
  <c r="F17" i="2"/>
  <c r="F18" i="2"/>
  <c r="F19" i="2"/>
  <c r="F21" i="2"/>
  <c r="F24" i="2"/>
  <c r="F26" i="2"/>
  <c r="F29" i="2"/>
  <c r="F30" i="2"/>
  <c r="F32" i="2"/>
  <c r="F33" i="2"/>
  <c r="F34" i="2"/>
  <c r="F36" i="2"/>
  <c r="F38" i="2"/>
  <c r="F39" i="2"/>
  <c r="F40" i="2"/>
  <c r="F41" i="2"/>
  <c r="F42" i="2"/>
  <c r="F43" i="2"/>
  <c r="F44" i="2"/>
  <c r="F45" i="2"/>
  <c r="G5" i="2"/>
  <c r="F5" i="2"/>
  <c r="C20" i="2"/>
  <c r="C35" i="2"/>
  <c r="F35" i="2"/>
  <c r="D20" i="2"/>
  <c r="I20" i="2"/>
  <c r="B20" i="2"/>
  <c r="F20" i="2"/>
  <c r="D35" i="2"/>
  <c r="I35" i="2"/>
  <c r="B35" i="2"/>
  <c r="K20" i="2"/>
  <c r="H20" i="2"/>
  <c r="G35" i="2"/>
  <c r="H35" i="2"/>
  <c r="G20" i="2"/>
  <c r="M19" i="1"/>
  <c r="M25" i="1"/>
  <c r="M24" i="1"/>
  <c r="M23" i="1"/>
  <c r="M22" i="1"/>
  <c r="M21" i="1"/>
  <c r="M20" i="1"/>
  <c r="L25" i="1"/>
  <c r="L24" i="1"/>
  <c r="L23" i="1"/>
  <c r="L22" i="1"/>
  <c r="L21" i="1"/>
  <c r="L20" i="1"/>
  <c r="L19" i="1"/>
  <c r="K19" i="1"/>
  <c r="K20" i="1"/>
  <c r="K21" i="1"/>
  <c r="K22" i="1"/>
  <c r="K23" i="1"/>
  <c r="K24" i="1"/>
  <c r="K25" i="1"/>
  <c r="L16" i="1"/>
  <c r="M16" i="1"/>
  <c r="K16" i="1"/>
  <c r="L15" i="1"/>
  <c r="M15" i="1"/>
  <c r="K15" i="1"/>
  <c r="M13" i="1"/>
  <c r="M12" i="1"/>
  <c r="M11" i="1"/>
  <c r="M10" i="1"/>
  <c r="L13" i="1"/>
  <c r="L12" i="1"/>
  <c r="L11" i="1"/>
  <c r="K13" i="1"/>
  <c r="K12" i="1"/>
  <c r="K11" i="1"/>
  <c r="L10" i="1"/>
  <c r="K10" i="1"/>
  <c r="H4" i="1"/>
  <c r="M9" i="1"/>
  <c r="L9" i="1"/>
  <c r="F4" i="1"/>
  <c r="F5" i="1"/>
  <c r="F6" i="1"/>
  <c r="F7" i="1"/>
  <c r="F8" i="1"/>
  <c r="F9" i="1"/>
  <c r="F10" i="1"/>
  <c r="F11" i="1"/>
  <c r="F12" i="1"/>
  <c r="F13" i="1"/>
  <c r="F14" i="1"/>
  <c r="F15" i="1"/>
  <c r="F16" i="1"/>
  <c r="F19" i="1"/>
  <c r="F20" i="1"/>
  <c r="F21" i="1"/>
  <c r="F22" i="1"/>
  <c r="F23" i="1"/>
  <c r="F24" i="1"/>
  <c r="F25" i="1"/>
  <c r="F26" i="1"/>
  <c r="K9" i="1"/>
  <c r="L8" i="1"/>
  <c r="M8" i="1"/>
  <c r="K8" i="1"/>
  <c r="L7" i="1"/>
  <c r="M7" i="1"/>
  <c r="K7" i="1"/>
  <c r="L6" i="1"/>
  <c r="M6" i="1"/>
  <c r="K6" i="1"/>
  <c r="L5" i="1"/>
  <c r="M5" i="1"/>
  <c r="K5" i="1"/>
  <c r="L4" i="1"/>
  <c r="M4" i="1"/>
  <c r="K4" i="1"/>
  <c r="I26" i="1"/>
  <c r="H26" i="1"/>
  <c r="G26" i="1"/>
  <c r="I25" i="1"/>
  <c r="H25" i="1"/>
  <c r="G25" i="1"/>
  <c r="I24" i="1"/>
  <c r="H24" i="1"/>
  <c r="G24" i="1"/>
  <c r="I23" i="1"/>
  <c r="H23" i="1"/>
  <c r="G23" i="1"/>
  <c r="I22" i="1"/>
  <c r="H22" i="1"/>
  <c r="G22" i="1"/>
  <c r="I21" i="1"/>
  <c r="H21" i="1"/>
  <c r="G21" i="1"/>
  <c r="I20" i="1"/>
  <c r="H20" i="1"/>
  <c r="G20" i="1"/>
  <c r="I19" i="1"/>
  <c r="H19" i="1"/>
  <c r="G19" i="1"/>
  <c r="H16" i="1"/>
  <c r="G16" i="1"/>
  <c r="I15" i="1"/>
  <c r="H15" i="1"/>
  <c r="G15" i="1"/>
  <c r="I14" i="1"/>
  <c r="H14" i="1"/>
  <c r="G14" i="1"/>
  <c r="I13" i="1"/>
  <c r="H13" i="1"/>
  <c r="G13" i="1"/>
  <c r="I12" i="1"/>
  <c r="H12" i="1"/>
  <c r="G12" i="1"/>
  <c r="I11" i="1"/>
  <c r="H11" i="1"/>
  <c r="G11" i="1"/>
  <c r="I10" i="1"/>
  <c r="H10" i="1"/>
  <c r="G10" i="1"/>
  <c r="I9" i="1"/>
  <c r="H9" i="1"/>
  <c r="G9" i="1"/>
  <c r="I8" i="1"/>
  <c r="H8" i="1"/>
  <c r="G8" i="1"/>
  <c r="I7" i="1"/>
  <c r="H7" i="1"/>
  <c r="G7" i="1"/>
  <c r="I6" i="1"/>
  <c r="H6" i="1"/>
  <c r="G6" i="1"/>
  <c r="I5" i="1"/>
  <c r="H5" i="1"/>
  <c r="G5" i="1"/>
  <c r="I4" i="1"/>
  <c r="G4" i="1"/>
</calcChain>
</file>

<file path=xl/sharedStrings.xml><?xml version="1.0" encoding="utf-8"?>
<sst xmlns="http://schemas.openxmlformats.org/spreadsheetml/2006/main" count="315" uniqueCount="200">
  <si>
    <t>Total Long-Term Assets</t>
  </si>
  <si>
    <t>Long-term assets</t>
  </si>
  <si>
    <t>—</t>
  </si>
  <si>
    <t>Accrued payroll and benefits</t>
  </si>
  <si>
    <t>Income taxes payable</t>
  </si>
  <si>
    <t>Net earnings including noncontrolling interests</t>
  </si>
  <si>
    <t>current ratio</t>
  </si>
  <si>
    <t>acid test ratio</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</si>
  <si>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</si>
  <si>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</si>
  <si>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</si>
  <si>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</si>
  <si>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</si>
  <si>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</si>
  <si>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</si>
  <si>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total liabilities /total assets</t>
  </si>
  <si>
    <t>profit margin</t>
  </si>
  <si>
    <t>grossprofit/net sales revenue</t>
  </si>
  <si>
    <t>net income /average total assets</t>
  </si>
  <si>
    <t>net sales revenue/total assets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</si>
  <si>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</si>
  <si>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</si>
  <si>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</si>
  <si>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</si>
  <si>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</si>
  <si>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</si>
  <si>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</si>
  <si>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</si>
  <si>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</si>
  <si>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</si>
  <si>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</si>
  <si>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</si>
  <si>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</si>
  <si>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</si>
  <si>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</si>
  <si>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</si>
  <si>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</si>
  <si>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</si>
  <si>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</si>
  <si>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</si>
  <si>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</si>
  <si>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</si>
  <si>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</si>
  <si>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</si>
  <si>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</si>
  <si>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</si>
  <si>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</si>
  <si>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</si>
  <si>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</si>
  <si>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</si>
  <si>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</si>
  <si>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</si>
  <si>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</si>
  <si>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</si>
  <si>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</si>
  <si>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</si>
  <si>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</si>
  <si>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</si>
  <si>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</si>
  <si>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</si>
  <si>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</si>
  <si>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</si>
  <si>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</si>
  <si>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</si>
  <si>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</si>
  <si>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</si>
  <si>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</si>
  <si>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</si>
  <si>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</si>
  <si>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</si>
  <si>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</si>
  <si>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</si>
  <si>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</si>
  <si>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</si>
  <si>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</si>
  <si>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</si>
  <si>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</si>
  <si>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</si>
  <si>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</si>
  <si>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</si>
  <si>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</si>
  <si>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</si>
  <si>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</si>
  <si>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</si>
  <si>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</si>
  <si>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</si>
  <si>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</si>
  <si>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amount</t>
  </si>
  <si>
    <t>%change</t>
  </si>
  <si>
    <r>
      <rPr>
        <sz val="11"/>
        <color rgb="FF231F20"/>
        <rFont val="Calibri"/>
        <family val="2"/>
        <scheme val="minor"/>
      </rPr>
      <t>—</t>
    </r>
  </si>
  <si>
    <r>
      <rPr>
        <sz val="11"/>
        <color rgb="FF231F20"/>
        <rFont val="Calibri"/>
        <family val="2"/>
        <scheme val="minor"/>
      </rPr>
      <t>Net earnings/(loss) attributable to noncontrolling interests</t>
    </r>
  </si>
  <si>
    <t>(in millions, except per share data)</t>
  </si>
  <si>
    <t>Horizontal analysis</t>
  </si>
  <si>
    <t>Vertical analysis</t>
  </si>
  <si>
    <t xml:space="preserve">INCOME STATEMENT
</t>
  </si>
  <si>
    <r>
      <rPr>
        <b/>
        <sz val="11"/>
        <color rgb="FF231F20"/>
        <rFont val="Calibri"/>
        <family val="2"/>
        <scheme val="minor"/>
      </rPr>
      <t>Net earnings attributable to Starbucks</t>
    </r>
  </si>
  <si>
    <t>CPG, foodservice and Other</t>
  </si>
  <si>
    <t>Cost of sales including occupancy costs</t>
  </si>
  <si>
    <t>Litigation charge/(credit)/Restructuring and impairments</t>
  </si>
  <si>
    <t>Loss on extinguishment of debt</t>
  </si>
  <si>
    <t>Accrued litigation charge</t>
  </si>
  <si>
    <t>Inventory</t>
  </si>
  <si>
    <t xml:space="preserve">BALANCE SHEET
</t>
  </si>
  <si>
    <t>Total Long-Term Liabilities</t>
  </si>
  <si>
    <t>Horizontal Analysis</t>
  </si>
  <si>
    <t>Vertical Analysis</t>
  </si>
  <si>
    <t>Net increase/(decrease) in cash and cash equivalents</t>
  </si>
  <si>
    <t>HORIZONTAL ANALYSIS</t>
  </si>
  <si>
    <t>VERTICAL ANALYSIS</t>
  </si>
  <si>
    <t xml:space="preserve">Total Assets </t>
  </si>
  <si>
    <t>Total Liabilities</t>
  </si>
  <si>
    <t>Cash flow from Operating Activitis</t>
  </si>
  <si>
    <t>Gross Profit</t>
  </si>
  <si>
    <t>Cost of Sales</t>
  </si>
  <si>
    <t>Net Sales Revenue</t>
  </si>
  <si>
    <t>Net Income</t>
  </si>
  <si>
    <t>Short-term Investments</t>
  </si>
  <si>
    <t>Account Receivables</t>
  </si>
  <si>
    <t>Cash and Cash equivalents</t>
  </si>
  <si>
    <t>Current Liabilities</t>
  </si>
  <si>
    <t>Current Assets</t>
  </si>
  <si>
    <t>Numerator and Denominator Components</t>
  </si>
  <si>
    <t>Asset Turnover</t>
  </si>
  <si>
    <t>Return on Asset</t>
  </si>
  <si>
    <t>Profit Margin</t>
  </si>
  <si>
    <t>Profitability Ratios</t>
  </si>
  <si>
    <t>Solvency Ratio</t>
  </si>
  <si>
    <t>Cash Debt Coverage Ratio</t>
  </si>
  <si>
    <t>Receivable Turnover Ratio</t>
  </si>
  <si>
    <t>Inventory Turnover Ratio</t>
  </si>
  <si>
    <t>Acid Ratio</t>
  </si>
  <si>
    <t>current Ratio</t>
  </si>
  <si>
    <t>Liquidity Ratios</t>
  </si>
  <si>
    <t>Financial ratio analysis</t>
  </si>
  <si>
    <t>FORMULAS</t>
  </si>
  <si>
    <t>STARBUCKS CORPORATION FINANCIAL RATIOS</t>
  </si>
  <si>
    <r>
      <rPr>
        <b/>
        <u/>
        <sz val="11"/>
        <color rgb="FF231F20"/>
        <rFont val="Calibri"/>
        <family val="2"/>
        <scheme val="minor"/>
      </rPr>
      <t>Fiscal Year Ended</t>
    </r>
  </si>
  <si>
    <r>
      <rPr>
        <sz val="11"/>
        <color rgb="FF231F20"/>
        <rFont val="Calibri"/>
        <family val="2"/>
        <scheme val="minor"/>
      </rPr>
      <t>OPERATING ACTIVITIES:</t>
    </r>
  </si>
  <si>
    <r>
      <rPr>
        <sz val="11"/>
        <color rgb="FF231F20"/>
        <rFont val="Calibri"/>
        <family val="2"/>
        <scheme val="minor"/>
      </rPr>
      <t>Adjustments to reconcile net earnings to net cash provided by operating activities:</t>
    </r>
  </si>
  <si>
    <r>
      <rPr>
        <sz val="11"/>
        <color rgb="FF231F20"/>
        <rFont val="Calibri"/>
        <family val="2"/>
        <scheme val="minor"/>
      </rPr>
      <t>Depreciation and amortization</t>
    </r>
  </si>
  <si>
    <r>
      <rPr>
        <sz val="11"/>
        <color rgb="FF231F20"/>
        <rFont val="Calibri"/>
        <family val="2"/>
        <scheme val="minor"/>
      </rPr>
      <t>Deferred income taxes, net</t>
    </r>
  </si>
  <si>
    <r>
      <rPr>
        <sz val="11"/>
        <color rgb="FF231F20"/>
        <rFont val="Calibri"/>
        <family val="2"/>
        <scheme val="minor"/>
      </rPr>
      <t>Income earned from equity method investees</t>
    </r>
  </si>
  <si>
    <r>
      <rPr>
        <sz val="11"/>
        <color rgb="FF231F20"/>
        <rFont val="Calibri"/>
        <family val="2"/>
        <scheme val="minor"/>
      </rPr>
      <t>Distributions received from equity method investees</t>
    </r>
  </si>
  <si>
    <r>
      <rPr>
        <sz val="11"/>
        <color rgb="FF231F20"/>
        <rFont val="Calibri"/>
        <family val="2"/>
        <scheme val="minor"/>
      </rPr>
      <t>Gain resulting from acquisition of joint venture</t>
    </r>
  </si>
  <si>
    <r>
      <rPr>
        <sz val="11"/>
        <color rgb="FF231F20"/>
        <rFont val="Calibri"/>
        <family val="2"/>
        <scheme val="minor"/>
      </rPr>
      <t>Net gain resulting from divestiture of certain retail operations</t>
    </r>
  </si>
  <si>
    <r>
      <rPr>
        <sz val="11"/>
        <color rgb="FF231F20"/>
        <rFont val="Calibri"/>
        <family val="2"/>
        <scheme val="minor"/>
      </rPr>
      <t>Stock-based compensation</t>
    </r>
  </si>
  <si>
    <r>
      <rPr>
        <sz val="11"/>
        <color rgb="FF231F20"/>
        <rFont val="Calibri"/>
        <family val="2"/>
        <scheme val="minor"/>
      </rPr>
      <t>Goodwill impairments</t>
    </r>
  </si>
  <si>
    <r>
      <rPr>
        <sz val="11"/>
        <color rgb="FF231F20"/>
        <rFont val="Calibri"/>
        <family val="2"/>
        <scheme val="minor"/>
      </rPr>
      <t>Other</t>
    </r>
  </si>
  <si>
    <r>
      <rPr>
        <sz val="11"/>
        <color rgb="FF231F20"/>
        <rFont val="Calibri"/>
        <family val="2"/>
        <scheme val="minor"/>
      </rPr>
      <t>Cash provided by changes in operating assets and liabilities:</t>
    </r>
  </si>
  <si>
    <r>
      <rPr>
        <sz val="11"/>
        <color rgb="FF231F20"/>
        <rFont val="Calibri"/>
        <family val="2"/>
        <scheme val="minor"/>
      </rPr>
      <t>Accounts receivable</t>
    </r>
  </si>
  <si>
    <r>
      <rPr>
        <sz val="11"/>
        <color rgb="FF231F20"/>
        <rFont val="Calibri"/>
        <family val="2"/>
        <scheme val="minor"/>
      </rPr>
      <t>Inventories</t>
    </r>
  </si>
  <si>
    <r>
      <rPr>
        <sz val="11"/>
        <color rgb="FF231F20"/>
        <rFont val="Calibri"/>
        <family val="2"/>
        <scheme val="minor"/>
      </rPr>
      <t>Prepaid expenses and other current assets</t>
    </r>
  </si>
  <si>
    <r>
      <rPr>
        <sz val="11"/>
        <color rgb="FF231F20"/>
        <rFont val="Calibri"/>
        <family val="2"/>
        <scheme val="minor"/>
      </rPr>
      <t>Income taxes payable</t>
    </r>
  </si>
  <si>
    <r>
      <rPr>
        <sz val="11"/>
        <color rgb="FF231F20"/>
        <rFont val="Calibri"/>
        <family val="2"/>
        <scheme val="minor"/>
      </rPr>
      <t>Accounts payable</t>
    </r>
  </si>
  <si>
    <r>
      <rPr>
        <sz val="11"/>
        <color rgb="FF231F20"/>
        <rFont val="Calibri"/>
        <family val="2"/>
        <scheme val="minor"/>
      </rPr>
      <t>Deferred revenue</t>
    </r>
  </si>
  <si>
    <r>
      <rPr>
        <sz val="11"/>
        <color rgb="FF231F20"/>
        <rFont val="Calibri"/>
        <family val="2"/>
        <scheme val="minor"/>
      </rPr>
      <t>Other operating assets and liabilities</t>
    </r>
  </si>
  <si>
    <r>
      <rPr>
        <b/>
        <sz val="11"/>
        <color rgb="FF231F20"/>
        <rFont val="Calibri"/>
        <family val="2"/>
        <scheme val="minor"/>
      </rPr>
      <t>Net cash provided by operating activities</t>
    </r>
  </si>
  <si>
    <r>
      <rPr>
        <sz val="11"/>
        <color rgb="FF231F20"/>
        <rFont val="Calibri"/>
        <family val="2"/>
        <scheme val="minor"/>
      </rPr>
      <t>INVESTING ACTIVITIES:</t>
    </r>
  </si>
  <si>
    <r>
      <rPr>
        <sz val="11"/>
        <color rgb="FF231F20"/>
        <rFont val="Calibri"/>
        <family val="2"/>
        <scheme val="minor"/>
      </rPr>
      <t>Purchases of investments</t>
    </r>
  </si>
  <si>
    <r>
      <rPr>
        <sz val="11"/>
        <color rgb="FF231F20"/>
        <rFont val="Calibri"/>
        <family val="2"/>
        <scheme val="minor"/>
      </rPr>
      <t>Sales of investments</t>
    </r>
  </si>
  <si>
    <r>
      <rPr>
        <sz val="11"/>
        <color rgb="FF231F20"/>
        <rFont val="Calibri"/>
        <family val="2"/>
        <scheme val="minor"/>
      </rPr>
      <t>Maturities and calls of investments</t>
    </r>
  </si>
  <si>
    <r>
      <rPr>
        <sz val="11"/>
        <color rgb="FF231F20"/>
        <rFont val="Calibri"/>
        <family val="2"/>
        <scheme val="minor"/>
      </rPr>
      <t>Acquisitions, net of cash acquired</t>
    </r>
  </si>
  <si>
    <r>
      <rPr>
        <sz val="11"/>
        <color rgb="FF231F20"/>
        <rFont val="Calibri"/>
        <family val="2"/>
        <scheme val="minor"/>
      </rPr>
      <t>Additions to property, plant and equipment</t>
    </r>
  </si>
  <si>
    <r>
      <rPr>
        <sz val="11"/>
        <color rgb="FF231F20"/>
        <rFont val="Calibri"/>
        <family val="2"/>
        <scheme val="minor"/>
      </rPr>
      <t>Net proceeds from the divestiture of certain operations</t>
    </r>
  </si>
  <si>
    <r>
      <rPr>
        <b/>
        <sz val="11"/>
        <color rgb="FF231F20"/>
        <rFont val="Calibri"/>
        <family val="2"/>
        <scheme val="minor"/>
      </rPr>
      <t>Net cash used by investing activities</t>
    </r>
  </si>
  <si>
    <r>
      <rPr>
        <sz val="11"/>
        <color rgb="FF231F20"/>
        <rFont val="Calibri"/>
        <family val="2"/>
        <scheme val="minor"/>
      </rPr>
      <t>FINANCING ACTIVITIES:</t>
    </r>
  </si>
  <si>
    <r>
      <rPr>
        <sz val="11"/>
        <color rgb="FF231F20"/>
        <rFont val="Calibri"/>
        <family val="2"/>
        <scheme val="minor"/>
      </rPr>
      <t>Proceeds from issuance of long-term debt</t>
    </r>
  </si>
  <si>
    <r>
      <rPr>
        <sz val="11"/>
        <color rgb="FF231F20"/>
        <rFont val="Calibri"/>
        <family val="2"/>
        <scheme val="minor"/>
      </rPr>
      <t>Repayments of long-term debt</t>
    </r>
  </si>
  <si>
    <r>
      <rPr>
        <sz val="11"/>
        <color rgb="FF231F20"/>
        <rFont val="Calibri"/>
        <family val="2"/>
        <scheme val="minor"/>
      </rPr>
      <t>Proceeds from issuance of common stock</t>
    </r>
  </si>
  <si>
    <r>
      <rPr>
        <sz val="11"/>
        <color rgb="FF231F20"/>
        <rFont val="Calibri"/>
        <family val="2"/>
        <scheme val="minor"/>
      </rPr>
      <t>Cash dividends paid</t>
    </r>
  </si>
  <si>
    <r>
      <rPr>
        <sz val="11"/>
        <color rgb="FF231F20"/>
        <rFont val="Calibri"/>
        <family val="2"/>
        <scheme val="minor"/>
      </rPr>
      <t>Repurchase of common stock</t>
    </r>
  </si>
  <si>
    <r>
      <rPr>
        <sz val="11"/>
        <color rgb="FF231F20"/>
        <rFont val="Calibri"/>
        <family val="2"/>
        <scheme val="minor"/>
      </rPr>
      <t>Minimum tax withholdings on share-based awards</t>
    </r>
  </si>
  <si>
    <r>
      <rPr>
        <b/>
        <sz val="11"/>
        <color rgb="FF231F20"/>
        <rFont val="Calibri"/>
        <family val="2"/>
        <scheme val="minor"/>
      </rPr>
      <t>Net cash used by financing activities</t>
    </r>
  </si>
  <si>
    <r>
      <rPr>
        <sz val="11"/>
        <color rgb="FF231F20"/>
        <rFont val="Calibri"/>
        <family val="2"/>
        <scheme val="minor"/>
      </rPr>
      <t>Effect of exchange rate changes on cash and cash equivalents</t>
    </r>
  </si>
  <si>
    <r>
      <rPr>
        <sz val="11"/>
        <color rgb="FF231F20"/>
        <rFont val="Calibri"/>
        <family val="2"/>
        <scheme val="minor"/>
      </rPr>
      <t>CASH AND CASH EQUIVALENTS:</t>
    </r>
  </si>
  <si>
    <r>
      <rPr>
        <sz val="11"/>
        <color rgb="FF231F20"/>
        <rFont val="Calibri"/>
        <family val="2"/>
        <scheme val="minor"/>
      </rPr>
      <t>Beginning of period</t>
    </r>
  </si>
  <si>
    <r>
      <rPr>
        <sz val="11"/>
        <color rgb="FF231F20"/>
        <rFont val="Calibri"/>
        <family val="2"/>
        <scheme val="minor"/>
      </rPr>
      <t>End of period</t>
    </r>
  </si>
  <si>
    <r>
      <rPr>
        <sz val="11"/>
        <color rgb="FF231F20"/>
        <rFont val="Calibri"/>
        <family val="2"/>
        <scheme val="minor"/>
      </rPr>
      <t>SUPPLEMENTAL DISCLOSURE OF CASH FLOW</t>
    </r>
  </si>
  <si>
    <r>
      <rPr>
        <sz val="11"/>
        <color rgb="FF231F20"/>
        <rFont val="Calibri"/>
        <family val="2"/>
        <scheme val="minor"/>
      </rPr>
      <t>Cash paid during the period for:</t>
    </r>
  </si>
  <si>
    <r>
      <rPr>
        <sz val="11"/>
        <color rgb="FF231F20"/>
        <rFont val="Calibri"/>
        <family val="2"/>
        <scheme val="minor"/>
      </rPr>
      <t>Interest, net of capitalized interest</t>
    </r>
  </si>
  <si>
    <r>
      <rPr>
        <sz val="11"/>
        <color rgb="FF231F20"/>
        <rFont val="Calibri"/>
        <family val="2"/>
        <scheme val="minor"/>
      </rPr>
      <t>Income taxes, net of refunds</t>
    </r>
  </si>
  <si>
    <r>
      <rPr>
        <b/>
        <sz val="11"/>
        <color theme="2"/>
        <rFont val="Calibri"/>
        <family val="2"/>
        <scheme val="minor"/>
      </rPr>
      <t xml:space="preserve">STARBUCKS CORPORATION CONSOLIDATED STATEMENTS OF CASH FLOWS
</t>
    </r>
    <r>
      <rPr>
        <i/>
        <sz val="11"/>
        <color theme="2"/>
        <rFont val="Calibri"/>
        <family val="2"/>
        <scheme val="minor"/>
      </rPr>
      <t>(in millions)</t>
    </r>
  </si>
  <si>
    <t>TOTAL CASH PROVIDED (USED OVER 3 YEARS)</t>
  </si>
  <si>
    <t>Total cash yet to be reinvested</t>
  </si>
  <si>
    <t>Analysis: Over a period of three years, Starbucks provided $21,236,600,000 in cash from its operating activities. It reinvested a net of $(4,222,300,000) into its company for long-term assets and it paid off a net of $(16,378,800,000) in long-term debt. The balance of $557,700,000 has yet to be reinvested in the company or pay off long-term debt. This can be seen by looking at the net increase in cash on its balance sheet.</t>
  </si>
  <si>
    <t>Total sales</t>
  </si>
  <si>
    <t>Cost of sales</t>
  </si>
  <si>
    <t>Operating expenses</t>
  </si>
  <si>
    <t>Net earnings</t>
  </si>
  <si>
    <r>
      <rPr>
        <sz val="11"/>
        <color rgb="FF000000"/>
        <rFont val="Calibri"/>
        <family val="2"/>
        <scheme val="minor"/>
      </rPr>
      <t>I</t>
    </r>
    <r>
      <rPr>
        <b/>
        <sz val="11"/>
        <color rgb="FF000000"/>
        <rFont val="Calibri"/>
        <family val="2"/>
        <scheme val="minor"/>
      </rPr>
      <t>ncome statement items vertical analysis</t>
    </r>
  </si>
  <si>
    <t>Revenue by category</t>
  </si>
  <si>
    <t>Starbucks Corporation - Graphs &amp; Charts</t>
  </si>
  <si>
    <t>Vertical Analysis - Income Statement</t>
  </si>
  <si>
    <t>Verticle Analysis - Balance Sheet</t>
  </si>
  <si>
    <t>Cash Flow from Operations / Total Liablities</t>
  </si>
  <si>
    <t>Debt to total assets</t>
  </si>
  <si>
    <t>Debt service Coverage Ratio</t>
  </si>
  <si>
    <t>Profit margin ratio</t>
  </si>
  <si>
    <t>Net Income/Net Sales</t>
  </si>
  <si>
    <r>
      <t xml:space="preserve">Ratio Analysis - </t>
    </r>
    <r>
      <rPr>
        <b/>
        <sz val="18"/>
        <color rgb="FFFF0000"/>
        <rFont val="Calibri"/>
        <family val="2"/>
        <scheme val="minor"/>
      </rPr>
      <t>Small numbers on primary axis (Left side) - Large numbers on secondary axis (Right side)</t>
    </r>
    <r>
      <rPr>
        <b/>
        <sz val="18"/>
        <color theme="0" tint="-4.9989318521683403E-2"/>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</si>
</sst>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 #,##0.00"/>
    <numFmt numFmtId="165" formatCode="#,##0.0"/>
    <numFmt numFmtId="166" formatCode="0.0"/>
    <numFmt numFmtId="167" formatCode="0.0_);\(0.0\)"/>
    <numFmt numFmtId="168" formatCode="\$\ 0.00"/>
    <numFmt numFmtId="169" formatCode="#,##0.0_);\(#,##0.0\)"/>
    <numFmt numFmtId="170" formatCode="&quot;$&quot;#,##0.0"/>
  </numFmts>
  <fonts count="33"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Times New Roman"/>
      <family val="1"/>
    </font>
    <font>
      <sz val="10"/>
      <color rgb="FF000000"/>
      <name val="Times New Roman"/>
      <family val="1"/>
    </font>
    <font>
      <b/>
      <sz val="11"/>
      <color theme="0"/>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sz val="11"/>
      <color rgb="FF231F20"/>
      <name val="Calibri"/>
      <family val="2"/>
      <scheme val="minor"/>
    </font>
    <font>
      <b/>
      <sz val="11"/>
      <color rgb="FF231F20"/>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sz val="11"/>
      <name val="Calibri"/>
      <family val="2"/>
      <scheme val="minor"/>
    </font>
    <font>
      <sz val="16"/>
      <color rgb="FF000000"/>
      <name val="Calibri"/>
      <family val="2"/>
      <scheme val="minor"/>
    </font>
    <font>
      <b/>
      <sz val="16"/>
      <color theme="0"/>
      <name val="Calibri"/>
      <family val="2"/>
      <scheme val="minor"/>
    </font>
    <font>
      <b/>
      <sz val="11"/>
      <name val="Calibri"/>
      <family val="2"/>
      <scheme val="minor"/>
    </font>
    <font>
      <b/>
      <sz val="16"/>
      <color rgb="FF000000"/>
      <name val="Calibri"/>
      <family val="2"/>
      <scheme val="minor"/>
    </font>
    <font>
      <b/>
      <sz val="18"/>
      <color rgb="FF000000"/>
      <name val="Calibri"/>
      <family val="2"/>
      <scheme val="minor"/>
    </font>
    <font>
      <b/>
      <sz val="10"/>
      <color rgb="FF000000"/>
      <name val="Calibri"/>
      <family val="2"/>
      <scheme val="minor"/>
    </font>
    <font>
      <sz val="12"/>
      <color rgb="FF000000"/>
      <name val="Times New Roman"/>
      <family val="1"/>
    </font>
    <font>
      <b/>
      <sz val="11"/>
      <color theme="2"/>
      <name val="Calibri"/>
      <family val="2"/>
      <scheme val="minor"/>
    </font>
    <font>
      <b/>
      <sz val="14"/>
      <color theme="2"/>
      <name val="Calibri"/>
      <family val="2"/>
      <scheme val="minor"/>
    </font>
    <font>
      <sz val="11"/>
      <color theme="2"/>
      <name val="Calibri"/>
      <family val="2"/>
      <scheme val="minor"/>
    </font>
    <font>
      <sz val="14"/>
      <color theme="2"/>
      <name val="Calibri"/>
      <family val="2"/>
      <scheme val="minor"/>
    </font>
    <font>
      <b/>
      <u/>
      <sz val="11"/>
      <color rgb="FF231F20"/>
      <name val="Calibri"/>
      <family val="2"/>
      <scheme val="minor"/>
    </font>
    <font>
      <i/>
      <sz val="11"/>
      <color theme="2"/>
      <name val="Calibri"/>
      <family val="2"/>
      <scheme val="minor"/>
    </font>
    <font>
      <b/>
      <sz val="12"/>
      <color rgb="FF000000"/>
      <name val="Calibri"/>
      <family val="2"/>
      <scheme val="minor"/>
    </font>
    <font>
      <b/>
      <sz val="11"/>
      <color theme="0" tint="-4.9989318521683403E-2"/>
      <name val="Calibri"/>
      <family val="2"/>
      <scheme val="minor"/>
    </font>
    <font>
      <b/>
      <sz val="18"/>
      <color theme="0" tint="-4.9989318521683403E-2"/>
      <name val="Calibri"/>
      <family val="2"/>
      <scheme val="minor"/>
    </font>
    <font>
      <b/>
      <sz val="18"/>
      <color rgb="FFFF0000"/>
      <name val="Calibri"/>
      <family val="2"/>
      <scheme val="minor"/>
    </font>
  </fonts>
  <fills count="14">
    <fill>
      <patternFill patternType="none"/>
    </fill>
    <fill>
      <patternFill patternType="gray125"/>
    </fill>
    <fill>
      <patternFill patternType="solid">
        <fgColor rgb="FFCBDED5"/>
      </patternFill>
    </fill>
    <fill>
      <patternFill patternType="solid">
        <fgColor theme="0"/>
        <bgColor indexed="64"/>
      </patternFill>
    </fill>
    <fill>
      <patternFill patternType="solid">
        <fgColor rgb="FFCBDED5"/>
        <bgColor indexed="64"/>
      </patternFill>
    </fill>
    <fill>
      <patternFill patternType="solid">
        <fgColor rgb="FF006141"/>
        <bgColor indexed="64"/>
      </patternFill>
    </fill>
    <fill>
      <patternFill patternType="solid">
        <fgColor rgb="FF008A5C"/>
        <bgColor indexed="64"/>
      </patternFill>
    </fill>
    <fill>
      <patternFill patternType="solid">
        <fgColor rgb="FF00764F"/>
        <bgColor indexed="64"/>
      </patternFill>
    </fill>
    <fill>
      <patternFill patternType="solid">
        <fgColor rgb="FFFFFBAB"/>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6" tint="0.39997558519241921"/>
        <bgColor indexed="64"/>
      </patternFill>
    </fill>
    <fill>
      <patternFill patternType="solid">
        <fgColor theme="9" tint="0.39997558519241921"/>
        <bgColor indexed="64"/>
      </patternFill>
    </fill>
  </fills>
  <borders count="11">
    <border>
      <left/>
      <right/>
      <top/>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
      <left/>
      <right/>
      <top style="thin">
        <color auto="1"/>
      </top>
      <bottom style="thin">
        <color rgb="FF231F20"/>
      </bottom>
      <diagonal/>
    </border>
  </borders>
  <cellStyleXfs count="6">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9" fontId="5" fillId="0" borderId="0" applyFont="0" applyFill="0" applyBorder="0" applyAlignment="0" applyProtection="0"/>
    <xf numFmtId="0" fontId="5" fillId="0" borderId="0"/>
  </cellStyleXfs>
  <cellXfs count="279">
    <xf numFmtId="0" fontId="0" fillId="0" borderId="0" xfId="0" applyFill="1" applyBorder="1" applyAlignment="1">
      <alignment horizontal="left" vertical="top"/>
    </xf>
    <xf numFmtId="0" fontId="4" fillId="0" borderId="0" xfId="0" applyFont="1" applyFill="1" applyBorder="1" applyAlignment="1">
      <alignment horizontal="left" vertical="top"/>
    </xf>
    <xf numFmtId="10" fontId="0" fillId="0" borderId="0" xfId="0" applyNumberFormat="1" applyFill="1" applyBorder="1" applyAlignment="1">
      <alignment horizontal="left" vertical="top"/>
    </xf>
    <xf numFmtId="0" fontId="9" fillId="0" borderId="0" xfId="0" applyFont="1" applyFill="1" applyBorder="1" applyAlignment="1">
      <alignment horizontal="left" vertical="top"/>
    </xf>
    <xf numFmtId="0" fontId="12" fillId="0" borderId="0" xfId="0" applyFont="1" applyFill="1" applyBorder="1" applyAlignment="1">
      <alignment horizontal="left" vertical="top"/>
    </xf>
    <xf numFmtId="0" fontId="14" fillId="0" borderId="0" xfId="0" applyFont="1" applyFill="1" applyBorder="1" applyAlignment="1">
      <alignment horizontal="left" vertical="top"/>
    </xf>
    <xf numFmtId="0" fontId="12" fillId="0" borderId="0" xfId="0" applyFont="1" applyFill="1" applyBorder="1" applyAlignment="1">
      <alignment horizontal="left" wrapText="1"/>
    </xf>
    <xf numFmtId="0" fontId="10" fillId="0" borderId="0" xfId="0" applyFont="1" applyFill="1" applyBorder="1" applyAlignment="1">
      <alignment horizontal="left" vertical="top" wrapText="1" indent="1"/>
    </xf>
    <xf numFmtId="164" fontId="10" fillId="0" borderId="0" xfId="0" applyNumberFormat="1" applyFont="1" applyFill="1" applyBorder="1" applyAlignment="1">
      <alignment horizontal="left" vertical="top" shrinkToFit="1"/>
    </xf>
    <xf numFmtId="10" fontId="12" fillId="0" borderId="0" xfId="0" applyNumberFormat="1" applyFont="1" applyFill="1" applyBorder="1" applyAlignment="1">
      <alignment horizontal="left" vertical="top"/>
    </xf>
    <xf numFmtId="165" fontId="10" fillId="0" borderId="1" xfId="0" applyNumberFormat="1" applyFont="1" applyFill="1" applyBorder="1" applyAlignment="1">
      <alignment horizontal="right" vertical="top" shrinkToFit="1"/>
    </xf>
    <xf numFmtId="0" fontId="10" fillId="0" borderId="0" xfId="0" applyFont="1" applyFill="1" applyBorder="1" applyAlignment="1">
      <alignment horizontal="left" vertical="top" wrapText="1"/>
    </xf>
    <xf numFmtId="165" fontId="10" fillId="0" borderId="0" xfId="0" applyNumberFormat="1" applyFont="1" applyFill="1" applyBorder="1" applyAlignment="1">
      <alignment horizontal="right" vertical="top" shrinkToFit="1"/>
    </xf>
    <xf numFmtId="166" fontId="10" fillId="0" borderId="0" xfId="0" applyNumberFormat="1" applyFont="1" applyFill="1" applyBorder="1" applyAlignment="1">
      <alignment horizontal="right" vertical="top" shrinkToFit="1"/>
    </xf>
    <xf numFmtId="0" fontId="10" fillId="0" borderId="0" xfId="0" applyFont="1" applyFill="1" applyBorder="1" applyAlignment="1">
      <alignment horizontal="left" vertical="top" wrapText="1" indent="3"/>
    </xf>
    <xf numFmtId="165" fontId="10" fillId="0" borderId="3" xfId="0" applyNumberFormat="1" applyFont="1" applyFill="1" applyBorder="1" applyAlignment="1">
      <alignment horizontal="right" vertical="top" shrinkToFit="1"/>
    </xf>
    <xf numFmtId="0" fontId="16" fillId="0" borderId="0" xfId="0" applyFont="1" applyFill="1" applyBorder="1" applyAlignment="1">
      <alignment horizontal="left" vertical="top"/>
    </xf>
    <xf numFmtId="10" fontId="14" fillId="0" borderId="0" xfId="0" applyNumberFormat="1" applyFont="1" applyFill="1" applyBorder="1" applyAlignment="1">
      <alignment horizontal="left" vertical="top"/>
    </xf>
    <xf numFmtId="165" fontId="12" fillId="0" borderId="0" xfId="0" applyNumberFormat="1" applyFont="1" applyFill="1" applyBorder="1" applyAlignment="1">
      <alignment horizontal="left" vertical="top"/>
    </xf>
    <xf numFmtId="170" fontId="12" fillId="0" borderId="0" xfId="0" applyNumberFormat="1" applyFont="1" applyFill="1" applyBorder="1" applyAlignment="1">
      <alignment horizontal="left" vertical="top"/>
    </xf>
    <xf numFmtId="165" fontId="14" fillId="0" borderId="0" xfId="0" applyNumberFormat="1" applyFont="1" applyFill="1" applyBorder="1" applyAlignment="1">
      <alignment horizontal="left" vertical="top"/>
    </xf>
    <xf numFmtId="0" fontId="10" fillId="4" borderId="0" xfId="0" applyFont="1" applyFill="1" applyBorder="1" applyAlignment="1">
      <alignment horizontal="left" vertical="top" wrapText="1"/>
    </xf>
    <xf numFmtId="0" fontId="15" fillId="4" borderId="0" xfId="0" applyFont="1" applyFill="1" applyBorder="1" applyAlignment="1">
      <alignment horizontal="left" vertical="top" wrapText="1"/>
    </xf>
    <xf numFmtId="0" fontId="10" fillId="4" borderId="0" xfId="0" applyFont="1" applyFill="1" applyBorder="1" applyAlignment="1">
      <alignment horizontal="left" vertical="top" wrapText="1" indent="1"/>
    </xf>
    <xf numFmtId="165" fontId="10" fillId="4" borderId="0" xfId="0" applyNumberFormat="1" applyFont="1" applyFill="1" applyBorder="1" applyAlignment="1">
      <alignment horizontal="right" vertical="top" shrinkToFit="1"/>
    </xf>
    <xf numFmtId="0" fontId="14" fillId="4" borderId="0" xfId="0" applyFont="1" applyFill="1" applyBorder="1" applyAlignment="1">
      <alignment horizontal="left" vertical="top"/>
    </xf>
    <xf numFmtId="0" fontId="12" fillId="4" borderId="0" xfId="0" applyFont="1" applyFill="1" applyBorder="1" applyAlignment="1">
      <alignment horizontal="left" vertical="top"/>
    </xf>
    <xf numFmtId="165" fontId="12" fillId="4" borderId="0" xfId="0" applyNumberFormat="1" applyFont="1" applyFill="1" applyBorder="1" applyAlignment="1">
      <alignment horizontal="left" vertical="top"/>
    </xf>
    <xf numFmtId="10" fontId="12" fillId="4" borderId="0" xfId="0" applyNumberFormat="1" applyFont="1" applyFill="1" applyBorder="1" applyAlignment="1">
      <alignment horizontal="left" vertical="top"/>
    </xf>
    <xf numFmtId="166" fontId="10" fillId="4" borderId="1" xfId="0" applyNumberFormat="1" applyFont="1" applyFill="1" applyBorder="1" applyAlignment="1">
      <alignment horizontal="right" vertical="top" shrinkToFit="1"/>
    </xf>
    <xf numFmtId="165" fontId="3" fillId="4" borderId="0" xfId="0" applyNumberFormat="1" applyFont="1" applyFill="1" applyBorder="1" applyAlignment="1">
      <alignment horizontal="right" vertical="top" shrinkToFit="1"/>
    </xf>
    <xf numFmtId="166" fontId="10" fillId="4" borderId="0" xfId="0" applyNumberFormat="1" applyFont="1" applyFill="1" applyBorder="1" applyAlignment="1">
      <alignment horizontal="right" vertical="top" shrinkToFit="1"/>
    </xf>
    <xf numFmtId="0" fontId="6" fillId="6" borderId="0"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6" fillId="6" borderId="0" xfId="0" applyFont="1" applyFill="1" applyBorder="1" applyAlignment="1">
      <alignment horizontal="center" vertical="center"/>
    </xf>
    <xf numFmtId="0" fontId="12" fillId="4" borderId="0" xfId="0" applyFont="1" applyFill="1" applyBorder="1" applyAlignment="1">
      <alignment horizontal="center" vertical="top"/>
    </xf>
    <xf numFmtId="0" fontId="15" fillId="4" borderId="0" xfId="0" applyFont="1" applyFill="1" applyBorder="1" applyAlignment="1">
      <alignment horizontal="center" vertical="top" wrapText="1"/>
    </xf>
    <xf numFmtId="0" fontId="10" fillId="4" borderId="0" xfId="0" applyFont="1" applyFill="1" applyBorder="1" applyAlignment="1">
      <alignment horizontal="center" vertical="top" wrapText="1"/>
    </xf>
    <xf numFmtId="0" fontId="15" fillId="0" borderId="0" xfId="0" applyFont="1" applyFill="1" applyBorder="1" applyAlignment="1">
      <alignment horizontal="center" vertical="top" wrapText="1"/>
    </xf>
    <xf numFmtId="167" fontId="10" fillId="4" borderId="1" xfId="0" applyNumberFormat="1" applyFont="1" applyFill="1" applyBorder="1" applyAlignment="1">
      <alignment horizontal="right" vertical="top" shrinkToFit="1"/>
    </xf>
    <xf numFmtId="165" fontId="10" fillId="4" borderId="1" xfId="0" applyNumberFormat="1" applyFont="1" applyFill="1" applyBorder="1" applyAlignment="1">
      <alignment horizontal="right" vertical="top" shrinkToFit="1"/>
    </xf>
    <xf numFmtId="0" fontId="15" fillId="4" borderId="0" xfId="0" applyFont="1" applyFill="1" applyBorder="1" applyAlignment="1">
      <alignment horizontal="left" vertical="top" wrapText="1" indent="3"/>
    </xf>
    <xf numFmtId="0" fontId="18" fillId="0" borderId="0" xfId="0" applyFont="1" applyFill="1" applyBorder="1" applyAlignment="1">
      <alignment horizontal="left" vertical="top" wrapText="1" indent="3"/>
    </xf>
    <xf numFmtId="164" fontId="11" fillId="0" borderId="4" xfId="0" applyNumberFormat="1" applyFont="1" applyFill="1" applyBorder="1" applyAlignment="1">
      <alignment horizontal="right" vertical="top" shrinkToFit="1"/>
    </xf>
    <xf numFmtId="164" fontId="11" fillId="0" borderId="4" xfId="0" applyNumberFormat="1" applyFont="1" applyFill="1" applyBorder="1" applyAlignment="1">
      <alignment horizontal="left" vertical="top" shrinkToFit="1"/>
    </xf>
    <xf numFmtId="0" fontId="3" fillId="4" borderId="0" xfId="0" applyFont="1" applyFill="1" applyBorder="1" applyAlignment="1">
      <alignment horizontal="left" vertical="top" wrapText="1"/>
    </xf>
    <xf numFmtId="0" fontId="3" fillId="0" borderId="0" xfId="0" applyFont="1" applyFill="1" applyBorder="1" applyAlignment="1">
      <alignment horizontal="left" vertical="top" wrapText="1"/>
    </xf>
    <xf numFmtId="10" fontId="3" fillId="4" borderId="0" xfId="0" applyNumberFormat="1" applyFont="1" applyFill="1" applyBorder="1" applyAlignment="1">
      <alignment horizontal="left" vertical="top"/>
    </xf>
    <xf numFmtId="0" fontId="17" fillId="5" borderId="0" xfId="0" applyFont="1" applyFill="1" applyBorder="1" applyAlignment="1">
      <alignment horizontal="center" vertical="top" wrapText="1"/>
    </xf>
    <xf numFmtId="0" fontId="6" fillId="7" borderId="1" xfId="0" applyFont="1" applyFill="1" applyBorder="1" applyAlignment="1">
      <alignment horizontal="center" vertical="center" wrapText="1"/>
    </xf>
    <xf numFmtId="166" fontId="10" fillId="2" borderId="0" xfId="0" applyNumberFormat="1" applyFont="1" applyFill="1" applyBorder="1" applyAlignment="1">
      <alignment horizontal="right" vertical="top" shrinkToFit="1"/>
    </xf>
    <xf numFmtId="165" fontId="10" fillId="8" borderId="0" xfId="0" applyNumberFormat="1" applyFont="1" applyFill="1" applyBorder="1" applyAlignment="1">
      <alignment horizontal="right" vertical="top" shrinkToFit="1"/>
    </xf>
    <xf numFmtId="166" fontId="10" fillId="8" borderId="0" xfId="0" applyNumberFormat="1" applyFont="1" applyFill="1" applyBorder="1" applyAlignment="1">
      <alignment horizontal="right" vertical="top" shrinkToFit="1"/>
    </xf>
    <xf numFmtId="166" fontId="10" fillId="3" borderId="0" xfId="0" applyNumberFormat="1" applyFont="1" applyFill="1" applyBorder="1" applyAlignment="1">
      <alignment horizontal="right" vertical="top" shrinkToFit="1"/>
    </xf>
    <xf numFmtId="0" fontId="15" fillId="8" borderId="0" xfId="0" applyFont="1" applyFill="1" applyBorder="1" applyAlignment="1">
      <alignment horizontal="left" vertical="top" wrapText="1"/>
    </xf>
    <xf numFmtId="9" fontId="14" fillId="0" borderId="0" xfId="0" applyNumberFormat="1" applyFont="1" applyFill="1" applyBorder="1" applyAlignment="1">
      <alignment horizontal="left" vertical="top"/>
    </xf>
    <xf numFmtId="166" fontId="10" fillId="0" borderId="5" xfId="0" applyNumberFormat="1" applyFont="1" applyFill="1" applyBorder="1" applyAlignment="1">
      <alignment horizontal="right" vertical="top" shrinkToFit="1"/>
    </xf>
    <xf numFmtId="165" fontId="10" fillId="2" borderId="0" xfId="0" applyNumberFormat="1" applyFont="1" applyFill="1" applyBorder="1" applyAlignment="1">
      <alignment horizontal="right" vertical="top" shrinkToFit="1"/>
    </xf>
    <xf numFmtId="165" fontId="11" fillId="9" borderId="0" xfId="0" applyNumberFormat="1" applyFont="1" applyFill="1" applyBorder="1" applyAlignment="1">
      <alignment horizontal="right" vertical="top" shrinkToFit="1"/>
    </xf>
    <xf numFmtId="165" fontId="10" fillId="0" borderId="5" xfId="0" applyNumberFormat="1" applyFont="1" applyFill="1" applyBorder="1" applyAlignment="1">
      <alignment horizontal="right" vertical="top" shrinkToFit="1"/>
    </xf>
    <xf numFmtId="166" fontId="10" fillId="2" borderId="0" xfId="0" applyNumberFormat="1" applyFont="1" applyFill="1" applyBorder="1" applyAlignment="1">
      <alignment horizontal="right" vertical="center" shrinkToFit="1"/>
    </xf>
    <xf numFmtId="167" fontId="10" fillId="0" borderId="5" xfId="0" applyNumberFormat="1" applyFont="1" applyFill="1" applyBorder="1" applyAlignment="1">
      <alignment horizontal="right" vertical="top" shrinkToFit="1"/>
    </xf>
    <xf numFmtId="166" fontId="10" fillId="0" borderId="5" xfId="0" applyNumberFormat="1" applyFont="1" applyFill="1" applyBorder="1" applyAlignment="1">
      <alignment horizontal="right" vertical="top" indent="1" shrinkToFit="1"/>
    </xf>
    <xf numFmtId="164" fontId="10" fillId="9" borderId="0" xfId="0" applyNumberFormat="1" applyFont="1" applyFill="1" applyBorder="1" applyAlignment="1">
      <alignment horizontal="left" vertical="top" shrinkToFit="1"/>
    </xf>
    <xf numFmtId="166" fontId="10" fillId="0" borderId="0" xfId="0" applyNumberFormat="1" applyFont="1" applyFill="1" applyBorder="1" applyAlignment="1">
      <alignment horizontal="right" vertical="top" indent="1" shrinkToFit="1"/>
    </xf>
    <xf numFmtId="166" fontId="10" fillId="2" borderId="0" xfId="0" applyNumberFormat="1" applyFont="1" applyFill="1" applyBorder="1" applyAlignment="1">
      <alignment horizontal="right" vertical="top" indent="1" shrinkToFit="1"/>
    </xf>
    <xf numFmtId="166" fontId="10" fillId="8" borderId="0" xfId="0" applyNumberFormat="1" applyFont="1" applyFill="1" applyBorder="1" applyAlignment="1">
      <alignment horizontal="right" vertical="top" indent="1" shrinkToFit="1"/>
    </xf>
    <xf numFmtId="0" fontId="12" fillId="2" borderId="8" xfId="0" applyFont="1" applyFill="1" applyBorder="1" applyAlignment="1">
      <alignment horizontal="left" vertical="center" wrapText="1"/>
    </xf>
    <xf numFmtId="166" fontId="10" fillId="2" borderId="0" xfId="0" applyNumberFormat="1" applyFont="1" applyFill="1" applyBorder="1" applyAlignment="1">
      <alignment horizontal="right" vertical="center" indent="1" shrinkToFit="1"/>
    </xf>
    <xf numFmtId="164" fontId="10" fillId="9" borderId="0" xfId="0" applyNumberFormat="1" applyFont="1" applyFill="1" applyBorder="1" applyAlignment="1">
      <alignment horizontal="left" vertical="top" indent="1" shrinkToFit="1"/>
    </xf>
    <xf numFmtId="164" fontId="10" fillId="9" borderId="3" xfId="0" applyNumberFormat="1" applyFont="1" applyFill="1" applyBorder="1" applyAlignment="1">
      <alignment horizontal="left" vertical="top" shrinkToFit="1"/>
    </xf>
    <xf numFmtId="165" fontId="10" fillId="8" borderId="10" xfId="0" applyNumberFormat="1" applyFont="1" applyFill="1" applyBorder="1" applyAlignment="1">
      <alignment horizontal="right" vertical="top" shrinkToFit="1"/>
    </xf>
    <xf numFmtId="165" fontId="10" fillId="2" borderId="7" xfId="0" applyNumberFormat="1" applyFont="1" applyFill="1" applyBorder="1" applyAlignment="1">
      <alignment horizontal="right" vertical="top" shrinkToFit="1"/>
    </xf>
    <xf numFmtId="0" fontId="0" fillId="0" borderId="0" xfId="0" applyFill="1" applyBorder="1" applyAlignment="1">
      <alignment horizontal="right" vertical="top" indent="1"/>
    </xf>
    <xf numFmtId="166" fontId="10" fillId="8" borderId="5" xfId="0" applyNumberFormat="1" applyFont="1" applyFill="1" applyBorder="1" applyAlignment="1">
      <alignment horizontal="center" vertical="top" shrinkToFit="1"/>
    </xf>
    <xf numFmtId="165" fontId="10" fillId="0" borderId="5" xfId="0" applyNumberFormat="1" applyFont="1" applyFill="1" applyBorder="1" applyAlignment="1">
      <alignment horizontal="left" vertical="top" indent="6" shrinkToFit="1"/>
    </xf>
    <xf numFmtId="0" fontId="12" fillId="4" borderId="0" xfId="0" applyFont="1" applyFill="1" applyBorder="1" applyAlignment="1">
      <alignment horizontal="right" vertical="top" indent="1"/>
    </xf>
    <xf numFmtId="0" fontId="12" fillId="0" borderId="0" xfId="0" applyFont="1" applyFill="1" applyBorder="1" applyAlignment="1">
      <alignment horizontal="right" vertical="top" indent="1"/>
    </xf>
    <xf numFmtId="0" fontId="12" fillId="0" borderId="5" xfId="0" applyFont="1" applyFill="1" applyBorder="1" applyAlignment="1">
      <alignment horizontal="right" vertical="top" indent="1"/>
    </xf>
    <xf numFmtId="0" fontId="10" fillId="2" borderId="0" xfId="0" applyFont="1" applyFill="1" applyBorder="1" applyAlignment="1">
      <alignment horizontal="left" vertical="top" wrapText="1" indent="3"/>
    </xf>
    <xf numFmtId="165" fontId="10" fillId="0" borderId="0" xfId="0" applyNumberFormat="1" applyFont="1" applyFill="1" applyBorder="1" applyAlignment="1">
      <alignment horizontal="center" vertical="top" shrinkToFit="1"/>
    </xf>
    <xf numFmtId="0" fontId="6" fillId="7" borderId="0" xfId="0" applyFont="1" applyFill="1" applyBorder="1" applyAlignment="1">
      <alignment horizontal="center" vertical="center"/>
    </xf>
    <xf numFmtId="4" fontId="12" fillId="0" borderId="0" xfId="0" applyNumberFormat="1" applyFont="1" applyFill="1" applyBorder="1" applyAlignment="1">
      <alignment horizontal="left" vertical="top"/>
    </xf>
    <xf numFmtId="166" fontId="12" fillId="8" borderId="0" xfId="0" applyNumberFormat="1" applyFont="1" applyFill="1" applyBorder="1" applyAlignment="1">
      <alignment horizontal="right" vertical="top"/>
    </xf>
    <xf numFmtId="0" fontId="8" fillId="7" borderId="0" xfId="0" applyFont="1" applyFill="1" applyBorder="1" applyAlignment="1">
      <alignment horizontal="center" vertical="center" wrapText="1"/>
    </xf>
    <xf numFmtId="0" fontId="11" fillId="4" borderId="0" xfId="0" applyFont="1" applyFill="1" applyBorder="1" applyAlignment="1">
      <alignment horizontal="left" vertical="top" wrapText="1" indent="20"/>
    </xf>
    <xf numFmtId="0" fontId="10" fillId="2" borderId="0" xfId="0" applyFont="1" applyFill="1" applyBorder="1" applyAlignment="1">
      <alignment horizontal="left" vertical="top" wrapText="1" indent="1"/>
    </xf>
    <xf numFmtId="0" fontId="10" fillId="8" borderId="0" xfId="0" applyFont="1" applyFill="1" applyBorder="1" applyAlignment="1">
      <alignment horizontal="left" vertical="top" wrapText="1" indent="1"/>
    </xf>
    <xf numFmtId="0" fontId="10" fillId="8" borderId="0" xfId="0" applyFont="1" applyFill="1" applyBorder="1" applyAlignment="1">
      <alignment horizontal="left" vertical="top" wrapText="1"/>
    </xf>
    <xf numFmtId="0" fontId="11" fillId="2" borderId="0" xfId="0" applyFont="1" applyFill="1" applyBorder="1" applyAlignment="1">
      <alignment horizontal="center" vertical="top" wrapText="1"/>
    </xf>
    <xf numFmtId="0" fontId="11" fillId="9" borderId="0" xfId="0" applyFont="1" applyFill="1" applyBorder="1" applyAlignment="1">
      <alignment horizontal="left" vertical="top" wrapText="1" indent="5"/>
    </xf>
    <xf numFmtId="0" fontId="11" fillId="0" borderId="0" xfId="0" applyFont="1" applyFill="1" applyBorder="1" applyAlignment="1">
      <alignment horizontal="center" vertical="top" wrapText="1"/>
    </xf>
    <xf numFmtId="0" fontId="10" fillId="2" borderId="0" xfId="0" applyFont="1" applyFill="1" applyBorder="1" applyAlignment="1">
      <alignment horizontal="left" vertical="top" wrapText="1" indent="5"/>
    </xf>
    <xf numFmtId="0" fontId="10" fillId="8" borderId="0" xfId="0" applyFont="1" applyFill="1" applyBorder="1" applyAlignment="1">
      <alignment horizontal="left" vertical="top" wrapText="1" indent="5"/>
    </xf>
    <xf numFmtId="0" fontId="10" fillId="9" borderId="0" xfId="0" applyFont="1" applyFill="1" applyBorder="1" applyAlignment="1">
      <alignment horizontal="left" vertical="top" wrapText="1"/>
    </xf>
    <xf numFmtId="4" fontId="12" fillId="0" borderId="0" xfId="0" applyNumberFormat="1" applyFont="1" applyFill="1" applyBorder="1" applyAlignment="1">
      <alignment horizontal="center" vertical="top"/>
    </xf>
    <xf numFmtId="10" fontId="14" fillId="9" borderId="0" xfId="0" applyNumberFormat="1" applyFont="1" applyFill="1" applyBorder="1" applyAlignment="1">
      <alignment horizontal="left" vertical="top"/>
    </xf>
    <xf numFmtId="4" fontId="12" fillId="9" borderId="0" xfId="0" applyNumberFormat="1" applyFont="1" applyFill="1" applyBorder="1" applyAlignment="1">
      <alignment horizontal="left" vertical="top"/>
    </xf>
    <xf numFmtId="10" fontId="12" fillId="9" borderId="0" xfId="0" applyNumberFormat="1" applyFont="1" applyFill="1" applyBorder="1" applyAlignment="1">
      <alignment horizontal="left" vertical="top"/>
    </xf>
    <xf numFmtId="0" fontId="9" fillId="0" borderId="0" xfId="0" applyFont="1" applyFill="1" applyBorder="1" applyAlignment="1">
      <alignment horizontal="right" vertical="top" indent="1"/>
    </xf>
    <xf numFmtId="0" fontId="21" fillId="9" borderId="0" xfId="0" applyFont="1" applyFill="1" applyBorder="1" applyAlignment="1">
      <alignment horizontal="right" vertical="top" indent="1"/>
    </xf>
    <xf numFmtId="0" fontId="9" fillId="8" borderId="0" xfId="0" applyFont="1" applyFill="1" applyBorder="1" applyAlignment="1">
      <alignment horizontal="right" vertical="top" indent="1"/>
    </xf>
    <xf numFmtId="0" fontId="18" fillId="4" borderId="0" xfId="0" applyFont="1" applyFill="1" applyBorder="1" applyAlignment="1">
      <alignment horizontal="left" vertical="top" wrapText="1" indent="20"/>
    </xf>
    <xf numFmtId="4" fontId="12" fillId="4" borderId="0" xfId="0" applyNumberFormat="1" applyFont="1" applyFill="1" applyBorder="1" applyAlignment="1">
      <alignment horizontal="left" vertical="top"/>
    </xf>
    <xf numFmtId="166" fontId="10" fillId="4" borderId="0" xfId="0" applyNumberFormat="1" applyFont="1" applyFill="1" applyBorder="1" applyAlignment="1">
      <alignment horizontal="right" vertical="top" indent="1" shrinkToFit="1"/>
    </xf>
    <xf numFmtId="0" fontId="12" fillId="4" borderId="0" xfId="0" applyFont="1" applyFill="1" applyBorder="1" applyAlignment="1">
      <alignment horizontal="left" vertical="center" wrapText="1"/>
    </xf>
    <xf numFmtId="4" fontId="12" fillId="4" borderId="0" xfId="0" applyNumberFormat="1" applyFont="1" applyFill="1" applyBorder="1" applyAlignment="1">
      <alignment horizontal="center" vertical="top"/>
    </xf>
    <xf numFmtId="164" fontId="10" fillId="0" borderId="0" xfId="0" applyNumberFormat="1" applyFont="1" applyFill="1" applyBorder="1" applyAlignment="1">
      <alignment horizontal="center" vertical="top" shrinkToFit="1"/>
    </xf>
    <xf numFmtId="166" fontId="10" fillId="0" borderId="0" xfId="0" applyNumberFormat="1" applyFont="1" applyFill="1" applyBorder="1" applyAlignment="1">
      <alignment horizontal="center" vertical="top" shrinkToFit="1"/>
    </xf>
    <xf numFmtId="0" fontId="12" fillId="9" borderId="0" xfId="0" applyFont="1" applyFill="1" applyBorder="1" applyAlignment="1">
      <alignment horizontal="left" vertical="top"/>
    </xf>
    <xf numFmtId="0" fontId="12" fillId="8" borderId="0" xfId="0" applyFont="1" applyFill="1" applyBorder="1" applyAlignment="1">
      <alignment horizontal="left" vertical="top"/>
    </xf>
    <xf numFmtId="4" fontId="12" fillId="8" borderId="0" xfId="0" applyNumberFormat="1" applyFont="1" applyFill="1" applyBorder="1" applyAlignment="1">
      <alignment horizontal="center" vertical="top"/>
    </xf>
    <xf numFmtId="10" fontId="12" fillId="8" borderId="0" xfId="0" applyNumberFormat="1" applyFont="1" applyFill="1" applyBorder="1" applyAlignment="1">
      <alignment horizontal="left" vertical="top"/>
    </xf>
    <xf numFmtId="4" fontId="12" fillId="8" borderId="0" xfId="0" applyNumberFormat="1" applyFont="1" applyFill="1" applyBorder="1" applyAlignment="1">
      <alignment horizontal="left" vertical="top"/>
    </xf>
    <xf numFmtId="0" fontId="22" fillId="0" borderId="0" xfId="5" applyFont="1" applyAlignment="1">
      <alignment horizontal="left" vertical="top"/>
    </xf>
    <xf numFmtId="0" fontId="12" fillId="0" borderId="0" xfId="5" applyFont="1" applyAlignment="1">
      <alignment horizontal="left" vertical="top"/>
    </xf>
    <xf numFmtId="0" fontId="12" fillId="0" borderId="0" xfId="5" applyFont="1" applyAlignment="1">
      <alignment horizontal="left" vertical="top" wrapText="1"/>
    </xf>
    <xf numFmtId="0" fontId="12" fillId="0" borderId="0" xfId="5" applyFont="1" applyAlignment="1">
      <alignment vertical="top"/>
    </xf>
    <xf numFmtId="0" fontId="14" fillId="0" borderId="0" xfId="5" applyFont="1" applyAlignment="1">
      <alignment horizontal="left" vertical="top"/>
    </xf>
    <xf numFmtId="0" fontId="14" fillId="4" borderId="0" xfId="5" applyFont="1" applyFill="1" applyAlignment="1">
      <alignment horizontal="center" vertical="top"/>
    </xf>
    <xf numFmtId="0" fontId="12" fillId="4" borderId="0" xfId="5" applyFont="1" applyFill="1" applyAlignment="1">
      <alignment horizontal="left" vertical="top"/>
    </xf>
    <xf numFmtId="0" fontId="12" fillId="4" borderId="0" xfId="5" applyFont="1" applyFill="1" applyAlignment="1">
      <alignment horizontal="left" vertical="top" wrapText="1"/>
    </xf>
    <xf numFmtId="0" fontId="22" fillId="4" borderId="0" xfId="5" applyFont="1" applyFill="1" applyAlignment="1">
      <alignment horizontal="left" vertical="top"/>
    </xf>
    <xf numFmtId="0" fontId="24" fillId="5" borderId="0" xfId="5" applyFont="1" applyFill="1" applyAlignment="1">
      <alignment horizontal="center" vertical="center"/>
    </xf>
    <xf numFmtId="0" fontId="12" fillId="5" borderId="0" xfId="5" applyFont="1" applyFill="1" applyAlignment="1">
      <alignment horizontal="left" vertical="center"/>
    </xf>
    <xf numFmtId="0" fontId="26" fillId="5" borderId="0" xfId="5" applyFont="1" applyFill="1" applyAlignment="1">
      <alignment horizontal="left" vertical="center"/>
    </xf>
    <xf numFmtId="0" fontId="5" fillId="0" borderId="0" xfId="5" applyAlignment="1">
      <alignment horizontal="left" vertical="top"/>
    </xf>
    <xf numFmtId="0" fontId="4" fillId="0" borderId="0" xfId="5" applyFont="1" applyAlignment="1">
      <alignment horizontal="left" vertical="top"/>
    </xf>
    <xf numFmtId="10" fontId="12" fillId="0" borderId="0" xfId="5" applyNumberFormat="1" applyFont="1" applyAlignment="1">
      <alignment horizontal="left" vertical="top"/>
    </xf>
    <xf numFmtId="164" fontId="10" fillId="0" borderId="0" xfId="5" applyNumberFormat="1" applyFont="1" applyAlignment="1">
      <alignment horizontal="right" vertical="top" shrinkToFit="1"/>
    </xf>
    <xf numFmtId="164" fontId="10" fillId="0" borderId="0" xfId="5" applyNumberFormat="1" applyFont="1" applyAlignment="1">
      <alignment horizontal="left" vertical="top" shrinkToFit="1"/>
    </xf>
    <xf numFmtId="164" fontId="12" fillId="0" borderId="0" xfId="5" applyNumberFormat="1" applyFont="1" applyAlignment="1">
      <alignment horizontal="left" vertical="top"/>
    </xf>
    <xf numFmtId="165" fontId="12" fillId="0" borderId="0" xfId="5" applyNumberFormat="1" applyFont="1" applyAlignment="1">
      <alignment horizontal="left" vertical="top"/>
    </xf>
    <xf numFmtId="0" fontId="12" fillId="2" borderId="0" xfId="5" applyFont="1" applyFill="1" applyAlignment="1">
      <alignment horizontal="left" vertical="center" wrapText="1"/>
    </xf>
    <xf numFmtId="165" fontId="10" fillId="0" borderId="0" xfId="5" applyNumberFormat="1" applyFont="1" applyAlignment="1">
      <alignment horizontal="right" vertical="top" shrinkToFit="1"/>
    </xf>
    <xf numFmtId="166" fontId="10" fillId="2" borderId="0" xfId="5" applyNumberFormat="1" applyFont="1" applyFill="1" applyAlignment="1">
      <alignment horizontal="right" vertical="top" shrinkToFit="1"/>
    </xf>
    <xf numFmtId="169" fontId="10" fillId="2" borderId="0" xfId="5" applyNumberFormat="1" applyFont="1" applyFill="1" applyAlignment="1">
      <alignment horizontal="right" vertical="top" shrinkToFit="1"/>
    </xf>
    <xf numFmtId="167" fontId="10" fillId="0" borderId="0" xfId="5" applyNumberFormat="1" applyFont="1" applyAlignment="1">
      <alignment horizontal="right" vertical="top" shrinkToFit="1"/>
    </xf>
    <xf numFmtId="0" fontId="15" fillId="0" borderId="0" xfId="5" applyFont="1" applyAlignment="1">
      <alignment horizontal="right" vertical="top" wrapText="1"/>
    </xf>
    <xf numFmtId="169" fontId="10" fillId="0" borderId="0" xfId="5" applyNumberFormat="1" applyFont="1" applyAlignment="1">
      <alignment horizontal="right" vertical="top" shrinkToFit="1"/>
    </xf>
    <xf numFmtId="167" fontId="10" fillId="2" borderId="0" xfId="5" applyNumberFormat="1" applyFont="1" applyFill="1" applyAlignment="1">
      <alignment horizontal="right" vertical="top" shrinkToFit="1"/>
    </xf>
    <xf numFmtId="166" fontId="10" fillId="0" borderId="0" xfId="5" applyNumberFormat="1" applyFont="1" applyAlignment="1">
      <alignment horizontal="right" vertical="top" shrinkToFit="1"/>
    </xf>
    <xf numFmtId="0" fontId="12" fillId="2" borderId="0" xfId="5" applyFont="1" applyFill="1" applyAlignment="1">
      <alignment horizontal="left" wrapText="1"/>
    </xf>
    <xf numFmtId="165" fontId="10" fillId="2" borderId="0" xfId="5" applyNumberFormat="1" applyFont="1" applyFill="1" applyAlignment="1">
      <alignment horizontal="right" vertical="top" shrinkToFit="1"/>
    </xf>
    <xf numFmtId="166" fontId="10" fillId="0" borderId="0" xfId="5" applyNumberFormat="1" applyFont="1" applyAlignment="1">
      <alignment horizontal="left" vertical="top" shrinkToFit="1"/>
    </xf>
    <xf numFmtId="0" fontId="14" fillId="9" borderId="0" xfId="5" applyFont="1" applyFill="1" applyAlignment="1">
      <alignment horizontal="left" vertical="top"/>
    </xf>
    <xf numFmtId="164" fontId="14" fillId="9" borderId="0" xfId="5" applyNumberFormat="1" applyFont="1" applyFill="1" applyAlignment="1">
      <alignment horizontal="left" vertical="top"/>
    </xf>
    <xf numFmtId="165" fontId="14" fillId="9" borderId="0" xfId="5" applyNumberFormat="1" applyFont="1" applyFill="1" applyAlignment="1">
      <alignment horizontal="left" vertical="top"/>
    </xf>
    <xf numFmtId="10" fontId="14" fillId="9" borderId="0" xfId="5" applyNumberFormat="1" applyFont="1" applyFill="1" applyAlignment="1">
      <alignment horizontal="left" vertical="top"/>
    </xf>
    <xf numFmtId="0" fontId="12" fillId="0" borderId="0" xfId="5" applyFont="1" applyAlignment="1">
      <alignment horizontal="left" wrapText="1"/>
    </xf>
    <xf numFmtId="166" fontId="10" fillId="2" borderId="0" xfId="5" applyNumberFormat="1" applyFont="1" applyFill="1" applyAlignment="1">
      <alignment horizontal="left" vertical="top" shrinkToFit="1"/>
    </xf>
    <xf numFmtId="0" fontId="15" fillId="2" borderId="0" xfId="5" applyFont="1" applyFill="1" applyAlignment="1">
      <alignment horizontal="right" vertical="top" wrapText="1"/>
    </xf>
    <xf numFmtId="167" fontId="10" fillId="0" borderId="0" xfId="5" applyNumberFormat="1" applyFont="1" applyAlignment="1">
      <alignment horizontal="left" vertical="top" shrinkToFit="1"/>
    </xf>
    <xf numFmtId="9" fontId="12" fillId="0" borderId="0" xfId="5" applyNumberFormat="1" applyFont="1" applyAlignment="1">
      <alignment horizontal="left" vertical="top"/>
    </xf>
    <xf numFmtId="165" fontId="10" fillId="2" borderId="0" xfId="5" applyNumberFormat="1" applyFont="1" applyFill="1" applyAlignment="1">
      <alignment horizontal="left" vertical="top" shrinkToFit="1"/>
    </xf>
    <xf numFmtId="164" fontId="10" fillId="0" borderId="1" xfId="5" applyNumberFormat="1" applyFont="1" applyBorder="1" applyAlignment="1">
      <alignment horizontal="left" vertical="top" shrinkToFit="1"/>
    </xf>
    <xf numFmtId="164" fontId="10" fillId="0" borderId="1" xfId="5" applyNumberFormat="1" applyFont="1" applyBorder="1" applyAlignment="1">
      <alignment horizontal="right" vertical="top" shrinkToFit="1"/>
    </xf>
    <xf numFmtId="0" fontId="12" fillId="2" borderId="3" xfId="5" applyFont="1" applyFill="1" applyBorder="1" applyAlignment="1">
      <alignment horizontal="left" wrapText="1"/>
    </xf>
    <xf numFmtId="168" fontId="10" fillId="2" borderId="0" xfId="5" applyNumberFormat="1" applyFont="1" applyFill="1" applyAlignment="1">
      <alignment horizontal="right" vertical="top" shrinkToFit="1"/>
    </xf>
    <xf numFmtId="168" fontId="10" fillId="2" borderId="0" xfId="5" applyNumberFormat="1" applyFont="1" applyFill="1" applyAlignment="1">
      <alignment horizontal="left" vertical="top" shrinkToFit="1"/>
    </xf>
    <xf numFmtId="168" fontId="10" fillId="0" borderId="0" xfId="5" applyNumberFormat="1" applyFont="1" applyAlignment="1">
      <alignment horizontal="right" vertical="top" shrinkToFit="1"/>
    </xf>
    <xf numFmtId="0" fontId="13" fillId="6" borderId="1" xfId="5" applyFont="1" applyFill="1" applyBorder="1" applyAlignment="1">
      <alignment horizontal="center" vertical="top" wrapText="1"/>
    </xf>
    <xf numFmtId="0" fontId="13" fillId="6" borderId="9" xfId="5" applyFont="1" applyFill="1" applyBorder="1" applyAlignment="1">
      <alignment horizontal="center" vertical="top" wrapText="1"/>
    </xf>
    <xf numFmtId="0" fontId="4" fillId="0" borderId="0" xfId="0" applyFont="1" applyFill="1" applyBorder="1" applyAlignment="1">
      <alignment horizontal="center" vertical="top"/>
    </xf>
    <xf numFmtId="0" fontId="10" fillId="0" borderId="0" xfId="5" applyFont="1" applyAlignment="1">
      <alignment horizontal="right" vertical="top" wrapText="1"/>
    </xf>
    <xf numFmtId="164" fontId="12" fillId="0" borderId="0" xfId="5" applyNumberFormat="1" applyFont="1" applyFill="1" applyAlignment="1">
      <alignment horizontal="left" vertical="top"/>
    </xf>
    <xf numFmtId="165" fontId="12" fillId="0" borderId="0" xfId="5" applyNumberFormat="1" applyFont="1" applyFill="1" applyAlignment="1">
      <alignment horizontal="left" vertical="top"/>
    </xf>
    <xf numFmtId="0" fontId="5" fillId="0" borderId="0" xfId="5" applyFill="1" applyAlignment="1">
      <alignment horizontal="left" vertical="top"/>
    </xf>
    <xf numFmtId="10" fontId="12" fillId="0" borderId="0" xfId="5" applyNumberFormat="1" applyFont="1" applyFill="1" applyAlignment="1">
      <alignment horizontal="left" vertical="top"/>
    </xf>
    <xf numFmtId="0" fontId="17" fillId="5" borderId="0" xfId="0" applyFont="1" applyFill="1" applyBorder="1" applyAlignment="1">
      <alignment horizontal="center" vertical="top" wrapText="1"/>
    </xf>
    <xf numFmtId="0" fontId="12" fillId="9" borderId="0" xfId="5" applyFont="1" applyFill="1" applyAlignment="1">
      <alignment horizontal="left" vertical="top"/>
    </xf>
    <xf numFmtId="0" fontId="23" fillId="7" borderId="0" xfId="5" applyFont="1" applyFill="1" applyAlignment="1">
      <alignment horizontal="left" vertical="top"/>
    </xf>
    <xf numFmtId="0" fontId="12" fillId="7" borderId="0" xfId="5" applyFont="1" applyFill="1" applyAlignment="1">
      <alignment horizontal="left" vertical="top"/>
    </xf>
    <xf numFmtId="0" fontId="25" fillId="0" borderId="0" xfId="5" applyFont="1" applyFill="1" applyAlignment="1">
      <alignment horizontal="left" vertical="top"/>
    </xf>
    <xf numFmtId="9" fontId="12" fillId="0" borderId="0" xfId="5" applyNumberFormat="1" applyFont="1" applyFill="1" applyAlignment="1">
      <alignment horizontal="left" vertical="top"/>
    </xf>
    <xf numFmtId="166" fontId="11" fillId="2" borderId="0" xfId="5" applyNumberFormat="1" applyFont="1" applyFill="1" applyAlignment="1">
      <alignment horizontal="right" vertical="top" shrinkToFit="1"/>
    </xf>
    <xf numFmtId="165" fontId="11" fillId="2" borderId="0" xfId="5" applyNumberFormat="1" applyFont="1" applyFill="1" applyAlignment="1">
      <alignment horizontal="right" vertical="top" shrinkToFit="1"/>
    </xf>
    <xf numFmtId="169" fontId="11" fillId="2" borderId="0" xfId="5" applyNumberFormat="1" applyFont="1" applyFill="1" applyAlignment="1">
      <alignment horizontal="right" vertical="top" shrinkToFit="1"/>
    </xf>
    <xf numFmtId="164" fontId="14" fillId="0" borderId="0" xfId="5" applyNumberFormat="1" applyFont="1" applyFill="1" applyAlignment="1">
      <alignment horizontal="left" vertical="top"/>
    </xf>
    <xf numFmtId="165" fontId="14" fillId="0" borderId="0" xfId="5" applyNumberFormat="1" applyFont="1" applyFill="1" applyAlignment="1">
      <alignment horizontal="left" vertical="top"/>
    </xf>
    <xf numFmtId="9" fontId="14" fillId="0" borderId="0" xfId="5" applyNumberFormat="1" applyFont="1" applyAlignment="1">
      <alignment horizontal="left" vertical="top"/>
    </xf>
    <xf numFmtId="164" fontId="11" fillId="9" borderId="0" xfId="5" applyNumberFormat="1" applyFont="1" applyFill="1" applyAlignment="1">
      <alignment horizontal="right" vertical="top" shrinkToFit="1"/>
    </xf>
    <xf numFmtId="164" fontId="11" fillId="9" borderId="0" xfId="5" applyNumberFormat="1" applyFont="1" applyFill="1" applyAlignment="1">
      <alignment horizontal="left" vertical="top" shrinkToFit="1"/>
    </xf>
    <xf numFmtId="10" fontId="14" fillId="11" borderId="0" xfId="0" applyNumberFormat="1" applyFont="1" applyFill="1" applyBorder="1" applyAlignment="1">
      <alignment horizontal="left" vertical="top"/>
    </xf>
    <xf numFmtId="10" fontId="12" fillId="11" borderId="0" xfId="0" applyNumberFormat="1" applyFont="1" applyFill="1" applyBorder="1" applyAlignment="1">
      <alignment horizontal="left" vertical="top"/>
    </xf>
    <xf numFmtId="0" fontId="11" fillId="11" borderId="0" xfId="0" applyFont="1" applyFill="1" applyBorder="1" applyAlignment="1">
      <alignment horizontal="left" vertical="top" wrapText="1"/>
    </xf>
    <xf numFmtId="0" fontId="3" fillId="11" borderId="0" xfId="0" applyFont="1" applyFill="1" applyBorder="1" applyAlignment="1">
      <alignment horizontal="left" vertical="top" wrapText="1"/>
    </xf>
    <xf numFmtId="0" fontId="11" fillId="11" borderId="0" xfId="0" applyFont="1" applyFill="1" applyBorder="1" applyAlignment="1">
      <alignment horizontal="left" vertical="top" wrapText="1" indent="3"/>
    </xf>
    <xf numFmtId="0" fontId="10" fillId="11" borderId="0" xfId="0" applyFont="1" applyFill="1" applyBorder="1" applyAlignment="1">
      <alignment horizontal="left" vertical="top" wrapText="1" indent="3"/>
    </xf>
    <xf numFmtId="0" fontId="9" fillId="11" borderId="0" xfId="0" applyFont="1" applyFill="1" applyBorder="1" applyAlignment="1">
      <alignment horizontal="right" vertical="top" indent="1"/>
    </xf>
    <xf numFmtId="165" fontId="11" fillId="11" borderId="7" xfId="0" applyNumberFormat="1" applyFont="1" applyFill="1" applyBorder="1" applyAlignment="1">
      <alignment horizontal="right" vertical="top" shrinkToFit="1"/>
    </xf>
    <xf numFmtId="165" fontId="11" fillId="11" borderId="0" xfId="0" applyNumberFormat="1" applyFont="1" applyFill="1" applyBorder="1" applyAlignment="1">
      <alignment horizontal="right" vertical="top" shrinkToFit="1"/>
    </xf>
    <xf numFmtId="4" fontId="12" fillId="11" borderId="0" xfId="0" applyNumberFormat="1" applyFont="1" applyFill="1" applyBorder="1" applyAlignment="1">
      <alignment horizontal="left" vertical="top"/>
    </xf>
    <xf numFmtId="164" fontId="11" fillId="11" borderId="6" xfId="0" applyNumberFormat="1" applyFont="1" applyFill="1" applyBorder="1" applyAlignment="1">
      <alignment horizontal="left" vertical="top" indent="1" shrinkToFit="1"/>
    </xf>
    <xf numFmtId="164" fontId="11" fillId="11" borderId="6" xfId="0" applyNumberFormat="1" applyFont="1" applyFill="1" applyBorder="1" applyAlignment="1">
      <alignment horizontal="left" vertical="top" shrinkToFit="1"/>
    </xf>
    <xf numFmtId="0" fontId="11" fillId="11" borderId="0" xfId="0" applyFont="1" applyFill="1" applyBorder="1" applyAlignment="1">
      <alignment horizontal="left" vertical="top" wrapText="1" indent="5"/>
    </xf>
    <xf numFmtId="0" fontId="21" fillId="11" borderId="0" xfId="0" applyFont="1" applyFill="1" applyBorder="1" applyAlignment="1">
      <alignment horizontal="right" vertical="top" indent="1"/>
    </xf>
    <xf numFmtId="0" fontId="10" fillId="11" borderId="0" xfId="0" applyFont="1" applyFill="1" applyBorder="1" applyAlignment="1">
      <alignment horizontal="left" vertical="top" wrapText="1"/>
    </xf>
    <xf numFmtId="0" fontId="12" fillId="11" borderId="0" xfId="0" applyFont="1" applyFill="1" applyBorder="1" applyAlignment="1">
      <alignment horizontal="right" vertical="top" indent="1"/>
    </xf>
    <xf numFmtId="165" fontId="10" fillId="11" borderId="0" xfId="0" applyNumberFormat="1" applyFont="1" applyFill="1" applyBorder="1" applyAlignment="1">
      <alignment horizontal="right" vertical="top" shrinkToFit="1"/>
    </xf>
    <xf numFmtId="165" fontId="11" fillId="11" borderId="0" xfId="5" applyNumberFormat="1" applyFont="1" applyFill="1" applyAlignment="1">
      <alignment horizontal="right" vertical="top" shrinkToFit="1"/>
    </xf>
    <xf numFmtId="0" fontId="14" fillId="11" borderId="0" xfId="5" applyFont="1" applyFill="1" applyAlignment="1">
      <alignment horizontal="left" vertical="top"/>
    </xf>
    <xf numFmtId="164" fontId="14" fillId="11" borderId="0" xfId="5" applyNumberFormat="1" applyFont="1" applyFill="1" applyAlignment="1">
      <alignment horizontal="left" vertical="top"/>
    </xf>
    <xf numFmtId="165" fontId="14" fillId="11" borderId="0" xfId="5" applyNumberFormat="1" applyFont="1" applyFill="1" applyAlignment="1">
      <alignment horizontal="left" vertical="top"/>
    </xf>
    <xf numFmtId="10" fontId="14" fillId="11" borderId="0" xfId="5" applyNumberFormat="1" applyFont="1" applyFill="1" applyAlignment="1">
      <alignment horizontal="left" vertical="top"/>
    </xf>
    <xf numFmtId="9" fontId="14" fillId="11" borderId="0" xfId="5" applyNumberFormat="1" applyFont="1" applyFill="1" applyAlignment="1">
      <alignment horizontal="left" vertical="top"/>
    </xf>
    <xf numFmtId="167" fontId="11" fillId="11" borderId="0" xfId="5" applyNumberFormat="1" applyFont="1" applyFill="1" applyAlignment="1">
      <alignment horizontal="right" vertical="top" shrinkToFit="1"/>
    </xf>
    <xf numFmtId="169" fontId="11" fillId="11" borderId="0" xfId="5" applyNumberFormat="1" applyFont="1" applyFill="1" applyAlignment="1">
      <alignment horizontal="right" vertical="top" shrinkToFit="1"/>
    </xf>
    <xf numFmtId="10" fontId="12" fillId="11" borderId="0" xfId="5" applyNumberFormat="1" applyFont="1" applyFill="1" applyAlignment="1">
      <alignment horizontal="left" vertical="top"/>
    </xf>
    <xf numFmtId="0" fontId="12" fillId="11" borderId="0" xfId="5" applyFont="1" applyFill="1" applyAlignment="1">
      <alignment horizontal="left" vertical="top"/>
    </xf>
    <xf numFmtId="10" fontId="1" fillId="11" borderId="0" xfId="5" applyNumberFormat="1" applyFont="1" applyFill="1" applyAlignment="1">
      <alignment horizontal="left" vertical="top"/>
    </xf>
    <xf numFmtId="0" fontId="30" fillId="6" borderId="2" xfId="5" applyFont="1" applyFill="1" applyBorder="1" applyAlignment="1">
      <alignment horizontal="center" vertical="top" wrapText="1"/>
    </xf>
    <xf numFmtId="165" fontId="11" fillId="11" borderId="3" xfId="0" applyNumberFormat="1" applyFont="1" applyFill="1" applyBorder="1" applyAlignment="1">
      <alignment horizontal="right" vertical="top" shrinkToFit="1"/>
    </xf>
    <xf numFmtId="165" fontId="14" fillId="11" borderId="0" xfId="0" applyNumberFormat="1" applyFont="1" applyFill="1" applyBorder="1" applyAlignment="1">
      <alignment horizontal="left" vertical="top"/>
    </xf>
    <xf numFmtId="10" fontId="7" fillId="11" borderId="0" xfId="0" applyNumberFormat="1" applyFont="1" applyFill="1" applyBorder="1" applyAlignment="1">
      <alignment horizontal="left" vertical="top"/>
    </xf>
    <xf numFmtId="9" fontId="14" fillId="11" borderId="0" xfId="0" applyNumberFormat="1" applyFont="1" applyFill="1" applyBorder="1" applyAlignment="1">
      <alignment horizontal="left" vertical="top"/>
    </xf>
    <xf numFmtId="0" fontId="5" fillId="0" borderId="0" xfId="0" applyFont="1" applyFill="1" applyBorder="1" applyAlignment="1">
      <alignment horizontal="center" vertical="top"/>
    </xf>
    <xf numFmtId="9" fontId="12" fillId="0" borderId="0" xfId="0" applyNumberFormat="1" applyFont="1" applyFill="1" applyBorder="1" applyAlignment="1">
      <alignment horizontal="left" vertical="top"/>
    </xf>
    <xf numFmtId="0" fontId="14" fillId="0" borderId="0" xfId="0" applyFont="1" applyFill="1" applyBorder="1" applyAlignment="1">
      <alignment horizontal="center" vertical="top"/>
    </xf>
    <xf numFmtId="0" fontId="10" fillId="12" borderId="0" xfId="0" applyFont="1" applyFill="1" applyBorder="1" applyAlignment="1">
      <alignment horizontal="left" vertical="top" wrapText="1" indent="1"/>
    </xf>
    <xf numFmtId="10" fontId="12" fillId="12" borderId="0" xfId="0" applyNumberFormat="1" applyFont="1" applyFill="1" applyBorder="1" applyAlignment="1">
      <alignment horizontal="left" vertical="top"/>
    </xf>
    <xf numFmtId="4" fontId="12" fillId="12" borderId="0" xfId="0" applyNumberFormat="1" applyFont="1" applyFill="1" applyBorder="1" applyAlignment="1">
      <alignment horizontal="left" vertical="top"/>
    </xf>
    <xf numFmtId="0" fontId="9" fillId="12" borderId="0" xfId="0" applyFont="1" applyFill="1" applyBorder="1" applyAlignment="1">
      <alignment horizontal="right" vertical="top" indent="1"/>
    </xf>
    <xf numFmtId="165" fontId="10" fillId="12" borderId="0" xfId="0" applyNumberFormat="1" applyFont="1" applyFill="1" applyBorder="1" applyAlignment="1">
      <alignment horizontal="right" vertical="top" shrinkToFit="1"/>
    </xf>
    <xf numFmtId="165" fontId="10" fillId="12" borderId="5" xfId="0" applyNumberFormat="1" applyFont="1" applyFill="1" applyBorder="1" applyAlignment="1">
      <alignment horizontal="right" vertical="top" shrinkToFit="1"/>
    </xf>
    <xf numFmtId="0" fontId="10" fillId="13" borderId="0" xfId="0" applyFont="1" applyFill="1" applyBorder="1" applyAlignment="1">
      <alignment horizontal="left" vertical="top" wrapText="1" indent="3"/>
    </xf>
    <xf numFmtId="164" fontId="10" fillId="13" borderId="0" xfId="0" applyNumberFormat="1" applyFont="1" applyFill="1" applyBorder="1" applyAlignment="1">
      <alignment horizontal="left" vertical="top" indent="1" shrinkToFit="1"/>
    </xf>
    <xf numFmtId="164" fontId="10" fillId="13" borderId="0" xfId="0" applyNumberFormat="1" applyFont="1" applyFill="1" applyBorder="1" applyAlignment="1">
      <alignment horizontal="left" vertical="top" shrinkToFit="1"/>
    </xf>
    <xf numFmtId="10" fontId="12" fillId="13" borderId="0" xfId="0" applyNumberFormat="1" applyFont="1" applyFill="1" applyBorder="1" applyAlignment="1">
      <alignment horizontal="left" vertical="top"/>
    </xf>
    <xf numFmtId="4" fontId="12" fillId="13" borderId="0" xfId="0" applyNumberFormat="1" applyFont="1" applyFill="1" applyBorder="1" applyAlignment="1">
      <alignment horizontal="left" vertical="top"/>
    </xf>
    <xf numFmtId="0" fontId="9" fillId="13" borderId="0" xfId="0" applyFont="1" applyFill="1" applyBorder="1" applyAlignment="1">
      <alignment horizontal="right" vertical="top" indent="1"/>
    </xf>
    <xf numFmtId="165" fontId="10" fillId="13" borderId="0" xfId="0" applyNumberFormat="1" applyFont="1" applyFill="1" applyBorder="1" applyAlignment="1">
      <alignment horizontal="right" vertical="top" shrinkToFit="1"/>
    </xf>
    <xf numFmtId="0" fontId="12" fillId="13" borderId="0" xfId="0" applyFont="1" applyFill="1" applyBorder="1" applyAlignment="1">
      <alignment horizontal="left" vertical="top"/>
    </xf>
    <xf numFmtId="165" fontId="10" fillId="13" borderId="0" xfId="0" applyNumberFormat="1" applyFont="1" applyFill="1" applyBorder="1" applyAlignment="1">
      <alignment horizontal="left" vertical="top" indent="10" shrinkToFit="1"/>
    </xf>
    <xf numFmtId="165" fontId="10" fillId="13" borderId="0" xfId="0" applyNumberFormat="1" applyFont="1" applyFill="1" applyBorder="1" applyAlignment="1">
      <alignment horizontal="left" vertical="top" indent="3" shrinkToFit="1"/>
    </xf>
    <xf numFmtId="0" fontId="15" fillId="13" borderId="5" xfId="0" applyFont="1" applyFill="1" applyBorder="1" applyAlignment="1">
      <alignment horizontal="center" vertical="top" wrapText="1"/>
    </xf>
    <xf numFmtId="166" fontId="10" fillId="13" borderId="5" xfId="0" applyNumberFormat="1" applyFont="1" applyFill="1" applyBorder="1" applyAlignment="1">
      <alignment horizontal="right" vertical="top" shrinkToFit="1"/>
    </xf>
    <xf numFmtId="166" fontId="10" fillId="13" borderId="5" xfId="0" applyNumberFormat="1" applyFont="1" applyFill="1" applyBorder="1" applyAlignment="1">
      <alignment horizontal="center" vertical="top" shrinkToFit="1"/>
    </xf>
    <xf numFmtId="10" fontId="14" fillId="13" borderId="0" xfId="0" applyNumberFormat="1" applyFont="1" applyFill="1" applyBorder="1" applyAlignment="1">
      <alignment horizontal="left" vertical="top"/>
    </xf>
    <xf numFmtId="4" fontId="12" fillId="13" borderId="0" xfId="0" applyNumberFormat="1" applyFont="1" applyFill="1" applyBorder="1" applyAlignment="1">
      <alignment horizontal="center" vertical="top"/>
    </xf>
    <xf numFmtId="0" fontId="14" fillId="0" borderId="0" xfId="5" applyFont="1" applyAlignment="1">
      <alignment horizontal="center" vertical="top"/>
    </xf>
    <xf numFmtId="0" fontId="12" fillId="0" borderId="0" xfId="5" applyFont="1" applyFill="1" applyAlignment="1">
      <alignment horizontal="left" vertical="top"/>
    </xf>
    <xf numFmtId="165" fontId="10" fillId="11" borderId="3" xfId="0" applyNumberFormat="1" applyFont="1" applyFill="1" applyBorder="1" applyAlignment="1">
      <alignment horizontal="right" vertical="top" shrinkToFit="1"/>
    </xf>
    <xf numFmtId="165" fontId="12" fillId="11" borderId="0" xfId="0" applyNumberFormat="1" applyFont="1" applyFill="1" applyBorder="1" applyAlignment="1">
      <alignment horizontal="left" vertical="top"/>
    </xf>
    <xf numFmtId="10" fontId="3" fillId="11" borderId="0" xfId="0" applyNumberFormat="1" applyFont="1" applyFill="1" applyBorder="1" applyAlignment="1">
      <alignment horizontal="left" vertical="top"/>
    </xf>
    <xf numFmtId="165" fontId="3" fillId="11" borderId="0" xfId="0" applyNumberFormat="1" applyFont="1" applyFill="1" applyBorder="1" applyAlignment="1">
      <alignment horizontal="right" vertical="top" shrinkToFit="1"/>
    </xf>
    <xf numFmtId="0" fontId="19" fillId="5" borderId="0" xfId="0" applyFont="1" applyFill="1" applyBorder="1" applyAlignment="1">
      <alignment horizontal="center" vertical="top"/>
    </xf>
    <xf numFmtId="0" fontId="14" fillId="7" borderId="0" xfId="0" applyFont="1" applyFill="1" applyBorder="1" applyAlignment="1">
      <alignment horizontal="center" vertical="center"/>
    </xf>
    <xf numFmtId="0" fontId="20" fillId="7" borderId="0" xfId="0" applyFont="1" applyFill="1" applyBorder="1" applyAlignment="1">
      <alignment horizontal="left" vertical="top"/>
    </xf>
    <xf numFmtId="164" fontId="10" fillId="0" borderId="0" xfId="0" applyNumberFormat="1" applyFont="1" applyFill="1" applyBorder="1" applyAlignment="1">
      <alignment horizontal="left" vertical="top" indent="1" shrinkToFit="1"/>
    </xf>
    <xf numFmtId="0" fontId="17" fillId="5" borderId="0" xfId="0" applyFont="1" applyFill="1" applyBorder="1" applyAlignment="1">
      <alignment horizontal="center" vertical="top" wrapText="1"/>
    </xf>
    <xf numFmtId="0" fontId="17" fillId="5" borderId="0" xfId="0" applyFont="1" applyFill="1" applyBorder="1" applyAlignment="1">
      <alignment horizontal="center" vertical="top"/>
    </xf>
    <xf numFmtId="0" fontId="14" fillId="10" borderId="0" xfId="5" applyFont="1" applyFill="1" applyAlignment="1">
      <alignment horizontal="center" vertical="top"/>
    </xf>
    <xf numFmtId="0" fontId="29" fillId="10" borderId="0" xfId="5" applyFont="1" applyFill="1" applyAlignment="1">
      <alignment horizontal="left" vertical="top" wrapText="1"/>
    </xf>
    <xf numFmtId="164" fontId="12" fillId="0" borderId="0" xfId="5" applyNumberFormat="1" applyFont="1" applyAlignment="1">
      <alignment horizontal="center" vertical="top"/>
    </xf>
    <xf numFmtId="164" fontId="12" fillId="10" borderId="0" xfId="5" applyNumberFormat="1" applyFont="1" applyFill="1" applyAlignment="1">
      <alignment horizontal="center" vertical="top"/>
    </xf>
    <xf numFmtId="164" fontId="14" fillId="10" borderId="0" xfId="5" applyNumberFormat="1" applyFont="1" applyFill="1" applyAlignment="1">
      <alignment horizontal="center" vertical="top"/>
    </xf>
    <xf numFmtId="0" fontId="23" fillId="7" borderId="0" xfId="5" applyFont="1" applyFill="1" applyAlignment="1">
      <alignment horizontal="center" vertical="top" wrapText="1"/>
    </xf>
    <xf numFmtId="164" fontId="14" fillId="9" borderId="0" xfId="5" applyNumberFormat="1" applyFont="1" applyFill="1" applyAlignment="1">
      <alignment horizontal="center" vertical="top"/>
    </xf>
    <xf numFmtId="0" fontId="23" fillId="7" borderId="0" xfId="5" applyFont="1" applyFill="1" applyAlignment="1">
      <alignment horizontal="center" vertical="top"/>
    </xf>
    <xf numFmtId="0" fontId="25" fillId="7" borderId="0" xfId="5" applyFont="1" applyFill="1" applyAlignment="1">
      <alignment horizontal="center" vertical="top"/>
    </xf>
    <xf numFmtId="0" fontId="25" fillId="5" borderId="0" xfId="5" applyFont="1" applyFill="1" applyAlignment="1">
      <alignment horizontal="center" vertical="top" wrapText="1"/>
    </xf>
    <xf numFmtId="0" fontId="18" fillId="0" borderId="0" xfId="5" applyFont="1" applyAlignment="1">
      <alignment horizontal="left" vertical="center" wrapText="1"/>
    </xf>
    <xf numFmtId="0" fontId="11" fillId="9" borderId="0" xfId="5" applyFont="1" applyFill="1" applyAlignment="1">
      <alignment horizontal="left" vertical="top" wrapText="1"/>
    </xf>
    <xf numFmtId="0" fontId="18" fillId="9" borderId="0" xfId="5" applyFont="1" applyFill="1" applyAlignment="1">
      <alignment horizontal="left" vertical="top" wrapText="1"/>
    </xf>
    <xf numFmtId="0" fontId="15" fillId="2" borderId="0" xfId="5" applyFont="1" applyFill="1" applyAlignment="1">
      <alignment horizontal="left" vertical="top" wrapText="1"/>
    </xf>
    <xf numFmtId="0" fontId="15" fillId="0" borderId="0" xfId="5" applyFont="1" applyAlignment="1">
      <alignment horizontal="left" vertical="top" wrapText="1" indent="3"/>
    </xf>
    <xf numFmtId="0" fontId="15" fillId="2" borderId="0" xfId="5" applyFont="1" applyFill="1" applyAlignment="1">
      <alignment horizontal="left" vertical="top" wrapText="1" indent="3"/>
    </xf>
    <xf numFmtId="0" fontId="15" fillId="0" borderId="0" xfId="5" applyFont="1" applyAlignment="1">
      <alignment horizontal="left" vertical="top" wrapText="1" indent="5"/>
    </xf>
    <xf numFmtId="0" fontId="15" fillId="2" borderId="0" xfId="5" applyFont="1" applyFill="1" applyAlignment="1">
      <alignment horizontal="left" vertical="top" wrapText="1" indent="5"/>
    </xf>
    <xf numFmtId="0" fontId="18" fillId="11" borderId="0" xfId="5" applyFont="1" applyFill="1" applyAlignment="1">
      <alignment horizontal="left" vertical="top" wrapText="1"/>
    </xf>
    <xf numFmtId="0" fontId="15" fillId="0" borderId="0" xfId="5" applyFont="1" applyAlignment="1">
      <alignment horizontal="left" vertical="top" wrapText="1"/>
    </xf>
    <xf numFmtId="0" fontId="7" fillId="2" borderId="0" xfId="5" applyFont="1" applyFill="1" applyAlignment="1">
      <alignment horizontal="left" vertical="top" wrapText="1"/>
    </xf>
    <xf numFmtId="0" fontId="24" fillId="5" borderId="0" xfId="5" applyFont="1" applyFill="1" applyAlignment="1">
      <alignment horizontal="center" vertical="center"/>
    </xf>
    <xf numFmtId="0" fontId="31" fillId="7" borderId="0" xfId="0" applyFont="1" applyFill="1" applyBorder="1" applyAlignment="1">
      <alignment horizontal="center" vertical="top"/>
    </xf>
    <xf numFmtId="0" fontId="12" fillId="0" borderId="0" xfId="0" applyFont="1" applyFill="1" applyBorder="1" applyAlignment="1">
      <alignment horizontal="center" vertical="top"/>
    </xf>
    <xf numFmtId="0" fontId="14" fillId="0" borderId="0" xfId="0" applyFont="1" applyFill="1" applyBorder="1" applyAlignment="1">
      <alignment horizontal="center" vertical="top"/>
    </xf>
    <xf numFmtId="0" fontId="12" fillId="0" borderId="0" xfId="0" applyFont="1" applyFill="1" applyBorder="1" applyAlignment="1">
      <alignment horizontal="left" vertical="top" indent="3"/>
    </xf>
  </cellXfs>
  <cellStyles count="6">
    <cellStyle name="Currency 2" xfId="3" xr:uid="{4013B5B2-6D00-4027-93DD-72B254069512}"/>
    <cellStyle name="Normal" xfId="0" builtinId="0"/>
    <cellStyle name="Normal 2" xfId="1" xr:uid="{1DCA125C-3308-4697-BA85-60A561A9B434}"/>
    <cellStyle name="Normal 3" xfId="5" xr:uid="{70F10305-206A-48B6-BEAE-3EDA31601114}"/>
    <cellStyle name="Percent 2" xfId="2" xr:uid="{45E6F054-EE4A-4833-B5EC-D76076CEAD8F}"/>
    <cellStyle name="Percent 3" xfId="4" xr:uid="{CCC470FF-CB2C-42C1-A611-87C5BA818ED2}"/>
  </cellStyles>
  <dxfs count="0"/>
  <tableStyles count="0" defaultTableStyle="TableStyleMedium9" defaultPivotStyle="PivotStyleLight16"/>
  <colors>
    <mruColors>
      <color rgb="FF00764F"/>
      <color rgb="FF006141"/>
      <color rgb="FFCBDED5"/>
      <color rgb="FFFFFBAB"/>
      <color rgb="FF008A5C"/>
      <color rgb="FF00A8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Income Statement - Horizontal Analysis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IS!$A$7</c:f>
              <c:strCache>
                <c:ptCount val="1"/>
                <c:pt idx="0">
                  <c:v>Total net revenues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(IS!$H$7,IS!$I$7)</c:f>
              <c:numCache>
                <c:formatCode>0.00%</c:formatCode>
                <c:ptCount val="2"/>
                <c:pt idx="0">
                  <c:v>0.104199796308539</c:v>
                </c:pt>
                <c:pt idx="1">
                  <c:v>7.237605938631439E-2</c:v>
                </c:pt>
              </c:numCache>
            </c:numRef>
          </c:val>
          <c:smooth val="0"/>
          <c:extLst>
            <c:ext xmlns:c16="http://schemas.microsoft.com/office/drawing/2014/chart" uri="{C3380CC4-5D6E-409C-BE32-E72D297353CC}">
              <c16:uniqueId val="{00000000-4310-4B0C-A452-6240EDC3C644}"/>
            </c:ext>
          </c:extLst>
        </c:ser>
        <c:ser>
          <c:idx val="1"/>
          <c:order val="1"/>
          <c:tx>
            <c:strRef>
              <c:f>IS!$A$8</c:f>
              <c:strCache>
                <c:ptCount val="1"/>
                <c:pt idx="0">
                  <c:v>Cost of sales including occupancy costs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(IS!$H$8,IS!$I$8)</c:f>
              <c:numCache>
                <c:formatCode>0.00%</c:formatCode>
                <c:ptCount val="2"/>
                <c:pt idx="0">
                  <c:v>0.12620789657195364</c:v>
                </c:pt>
                <c:pt idx="1">
                  <c:v>-0.16193424738316384</c:v>
                </c:pt>
              </c:numCache>
            </c:numRef>
          </c:val>
          <c:smooth val="0"/>
          <c:extLst>
            <c:ext xmlns:c16="http://schemas.microsoft.com/office/drawing/2014/chart" uri="{C3380CC4-5D6E-409C-BE32-E72D297353CC}">
              <c16:uniqueId val="{00000001-4310-4B0C-A452-6240EDC3C644}"/>
            </c:ext>
          </c:extLst>
        </c:ser>
        <c:ser>
          <c:idx val="2"/>
          <c:order val="2"/>
          <c:tx>
            <c:strRef>
              <c:f>IS!$A$14</c:f>
              <c:strCache>
                <c:ptCount val="1"/>
                <c:pt idx="0">
                  <c:v>Total operating expenses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(IS!$H$14,IS!$I$14)</c:f>
              <c:numCache>
                <c:formatCode>0.00%</c:formatCode>
                <c:ptCount val="2"/>
                <c:pt idx="0">
                  <c:v>0.13376780111030662</c:v>
                </c:pt>
                <c:pt idx="1">
                  <c:v>7.5283620502048468E-2</c:v>
                </c:pt>
              </c:numCache>
            </c:numRef>
          </c:val>
          <c:smooth val="0"/>
          <c:extLst>
            <c:ext xmlns:c16="http://schemas.microsoft.com/office/drawing/2014/chart" uri="{C3380CC4-5D6E-409C-BE32-E72D297353CC}">
              <c16:uniqueId val="{00000002-4310-4B0C-A452-6240EDC3C644}"/>
            </c:ext>
          </c:extLst>
        </c:ser>
        <c:ser>
          <c:idx val="3"/>
          <c:order val="3"/>
          <c:tx>
            <c:strRef>
              <c:f>IS!$A$16</c:f>
              <c:strCache>
                <c:ptCount val="1"/>
                <c:pt idx="0">
                  <c:v>Operating income</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(IS!$H$16,IS!$I$16)</c:f>
              <c:numCache>
                <c:formatCode>0.00%</c:formatCode>
                <c:ptCount val="2"/>
                <c:pt idx="0">
                  <c:v>-6.0802476600478786E-2</c:v>
                </c:pt>
                <c:pt idx="1">
                  <c:v>5.0112018128910953E-2</c:v>
                </c:pt>
              </c:numCache>
            </c:numRef>
          </c:val>
          <c:smooth val="0"/>
          <c:extLst>
            <c:ext xmlns:c16="http://schemas.microsoft.com/office/drawing/2014/chart" uri="{C3380CC4-5D6E-409C-BE32-E72D297353CC}">
              <c16:uniqueId val="{00000003-4310-4B0C-A452-6240EDC3C644}"/>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Balance</a:t>
            </a:r>
            <a:r>
              <a:rPr lang="en-US" baseline="0"/>
              <a:t> Sheet - Horizontal Analysis</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BS!$A$11</c:f>
              <c:strCache>
                <c:ptCount val="1"/>
                <c:pt idx="0">
                  <c:v>Total current assets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(BS!$H$11,BS!$I$11)</c:f>
              <c:numCache>
                <c:formatCode>0.00%</c:formatCode>
                <c:ptCount val="2"/>
                <c:pt idx="0">
                  <c:v>1.3648029677858957</c:v>
                </c:pt>
                <c:pt idx="1">
                  <c:v>-0.54747802980582994</c:v>
                </c:pt>
              </c:numCache>
            </c:numRef>
          </c:val>
          <c:smooth val="0"/>
          <c:extLst>
            <c:ext xmlns:c16="http://schemas.microsoft.com/office/drawing/2014/chart" uri="{C3380CC4-5D6E-409C-BE32-E72D297353CC}">
              <c16:uniqueId val="{00000000-8F60-425E-9378-173471B89DF0}"/>
            </c:ext>
          </c:extLst>
        </c:ser>
        <c:ser>
          <c:idx val="1"/>
          <c:order val="1"/>
          <c:tx>
            <c:strRef>
              <c:f>BS!$A$21</c:f>
              <c:strCache>
                <c:ptCount val="1"/>
                <c:pt idx="0">
                  <c:v>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(BS!$H$21,BS!$I$21)</c:f>
              <c:numCache>
                <c:formatCode>0.00%</c:formatCode>
                <c:ptCount val="2"/>
                <c:pt idx="0">
                  <c:v>0.68154480147017882</c:v>
                </c:pt>
                <c:pt idx="1">
                  <c:v>-0.20436820055968616</c:v>
                </c:pt>
              </c:numCache>
            </c:numRef>
          </c:val>
          <c:smooth val="0"/>
          <c:extLst>
            <c:ext xmlns:c16="http://schemas.microsoft.com/office/drawing/2014/chart" uri="{C3380CC4-5D6E-409C-BE32-E72D297353CC}">
              <c16:uniqueId val="{00000001-8F60-425E-9378-173471B89DF0}"/>
            </c:ext>
          </c:extLst>
        </c:ser>
        <c:ser>
          <c:idx val="2"/>
          <c:order val="2"/>
          <c:tx>
            <c:strRef>
              <c:f>BS!$A$32</c:f>
              <c:strCache>
                <c:ptCount val="1"/>
                <c:pt idx="0">
                  <c:v>Total current liabilities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(BS!$H$32,BS!$I$32)</c:f>
              <c:numCache>
                <c:formatCode>0.00%</c:formatCode>
                <c:ptCount val="2"/>
                <c:pt idx="0">
                  <c:v>0.34674343118440071</c:v>
                </c:pt>
                <c:pt idx="1">
                  <c:v>8.5236268956053629E-2</c:v>
                </c:pt>
              </c:numCache>
            </c:numRef>
          </c:val>
          <c:smooth val="0"/>
          <c:extLst>
            <c:ext xmlns:c16="http://schemas.microsoft.com/office/drawing/2014/chart" uri="{C3380CC4-5D6E-409C-BE32-E72D297353CC}">
              <c16:uniqueId val="{00000002-8F60-425E-9378-173471B89DF0}"/>
            </c:ext>
          </c:extLst>
        </c:ser>
        <c:ser>
          <c:idx val="3"/>
          <c:order val="3"/>
          <c:tx>
            <c:strRef>
              <c:f>BS!$A$35</c:f>
              <c:strCache>
                <c:ptCount val="1"/>
                <c:pt idx="0">
                  <c:v>Total Long-Term Liabilities</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(BS!$H$35,BS!$I$35)</c:f>
              <c:numCache>
                <c:formatCode>0.00%</c:formatCode>
                <c:ptCount val="2"/>
                <c:pt idx="0">
                  <c:v>1.2463328707163448</c:v>
                </c:pt>
                <c:pt idx="1">
                  <c:v>0.19169827102759313</c:v>
                </c:pt>
              </c:numCache>
            </c:numRef>
          </c:val>
          <c:smooth val="0"/>
          <c:extLst>
            <c:ext xmlns:c16="http://schemas.microsoft.com/office/drawing/2014/chart" uri="{C3380CC4-5D6E-409C-BE32-E72D297353CC}">
              <c16:uniqueId val="{00000003-8F60-425E-9378-173471B89DF0}"/>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Statement of Cash</a:t>
            </a:r>
            <a:r>
              <a:rPr lang="en-US" baseline="0"/>
              <a:t> Flows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CF!$A$23</c:f>
              <c:strCache>
                <c:ptCount val="1"/>
                <c:pt idx="0">
                  <c:v>Net cash provided by operating activities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(CF!$C$2,CF!$D$2,CF!$E$2)</c:f>
              <c:numCache>
                <c:formatCode>General</c:formatCode>
                <c:ptCount val="3"/>
                <c:pt idx="0">
                  <c:v>2017</c:v>
                </c:pt>
                <c:pt idx="1">
                  <c:v>2018</c:v>
                </c:pt>
                <c:pt idx="2">
                  <c:v>2019</c:v>
                </c:pt>
              </c:numCache>
            </c:numRef>
          </c:cat>
          <c:val>
            <c:numRef>
              <c:f>(CF!$C$23,CF!$D$23,CF!$E$23)</c:f>
              <c:numCache>
                <c:formatCode>#,##0.0</c:formatCode>
                <c:ptCount val="3"/>
                <c:pt idx="0">
                  <c:v>4251.8</c:v>
                </c:pt>
                <c:pt idx="1">
                  <c:v>11937.8</c:v>
                </c:pt>
                <c:pt idx="2">
                  <c:v>5047</c:v>
                </c:pt>
              </c:numCache>
            </c:numRef>
          </c:val>
          <c:smooth val="0"/>
          <c:extLst>
            <c:ext xmlns:c16="http://schemas.microsoft.com/office/drawing/2014/chart" uri="{C3380CC4-5D6E-409C-BE32-E72D297353CC}">
              <c16:uniqueId val="{00000000-254E-4D95-9125-46EC21203FFB}"/>
            </c:ext>
          </c:extLst>
        </c:ser>
        <c:ser>
          <c:idx val="1"/>
          <c:order val="1"/>
          <c:tx>
            <c:strRef>
              <c:f>CF!$A$32</c:f>
              <c:strCache>
                <c:ptCount val="1"/>
                <c:pt idx="0">
                  <c:v>Net cash used by investing activities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(CF!$C$32,CF!$D$32,CF!$E$32)</c:f>
              <c:numCache>
                <c:formatCode>#,##0.0_);\(#,##0.0\)</c:formatCode>
                <c:ptCount val="3"/>
                <c:pt idx="0" formatCode="0.0_);\(0.0\)">
                  <c:v>-850</c:v>
                </c:pt>
                <c:pt idx="1">
                  <c:v>-2361.5</c:v>
                </c:pt>
                <c:pt idx="2">
                  <c:v>-1010.8</c:v>
                </c:pt>
              </c:numCache>
            </c:numRef>
          </c:val>
          <c:smooth val="0"/>
          <c:extLst>
            <c:ext xmlns:c16="http://schemas.microsoft.com/office/drawing/2014/chart" uri="{C3380CC4-5D6E-409C-BE32-E72D297353CC}">
              <c16:uniqueId val="{00000001-254E-4D95-9125-46EC21203FFB}"/>
            </c:ext>
          </c:extLst>
        </c:ser>
        <c:ser>
          <c:idx val="2"/>
          <c:order val="2"/>
          <c:tx>
            <c:strRef>
              <c:f>CF!$A$41</c:f>
              <c:strCache>
                <c:ptCount val="1"/>
                <c:pt idx="0">
                  <c:v>Net cash used by financing activities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(CF!$C$41,CF!$D$41,CF!$E$41)</c:f>
              <c:numCache>
                <c:formatCode>#,##0.0_);\(#,##0.0\)</c:formatCode>
                <c:ptCount val="3"/>
                <c:pt idx="0">
                  <c:v>-3079.1</c:v>
                </c:pt>
                <c:pt idx="1">
                  <c:v>-3242.8</c:v>
                </c:pt>
                <c:pt idx="2">
                  <c:v>-10056.9</c:v>
                </c:pt>
              </c:numCache>
            </c:numRef>
          </c:val>
          <c:smooth val="0"/>
          <c:extLst>
            <c:ext xmlns:c16="http://schemas.microsoft.com/office/drawing/2014/chart" uri="{C3380CC4-5D6E-409C-BE32-E72D297353CC}">
              <c16:uniqueId val="{00000002-254E-4D95-9125-46EC21203FFB}"/>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Select Income Statment Items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Charts!$E$80</c:f>
              <c:strCache>
                <c:ptCount val="1"/>
                <c:pt idx="0">
                  <c:v>Total sales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Charts!$G$80:$I$80</c:f>
              <c:numCache>
                <c:formatCode>0%</c:formatCode>
                <c:ptCount val="3"/>
                <c:pt idx="0">
                  <c:v>1</c:v>
                </c:pt>
                <c:pt idx="1">
                  <c:v>1</c:v>
                </c:pt>
                <c:pt idx="2">
                  <c:v>1</c:v>
                </c:pt>
              </c:numCache>
            </c:numRef>
          </c:val>
          <c:extLst>
            <c:ext xmlns:c16="http://schemas.microsoft.com/office/drawing/2014/chart" uri="{C3380CC4-5D6E-409C-BE32-E72D297353CC}">
              <c16:uniqueId val="{00000000-2876-4ED0-8D44-7FE6969D205D}"/>
            </c:ext>
          </c:extLst>
        </c:ser>
        <c:ser>
          <c:idx val="1"/>
          <c:order val="1"/>
          <c:tx>
            <c:strRef>
              <c:f>Charts!$E$81</c:f>
              <c:strCache>
                <c:ptCount val="1"/>
                <c:pt idx="0">
                  <c:v>Cost of sales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Charts!$G$81:$I$81</c:f>
              <c:numCache>
                <c:formatCode>0.00%</c:formatCode>
                <c:ptCount val="3"/>
                <c:pt idx="0">
                  <c:v>0.40360000000000001</c:v>
                </c:pt>
                <c:pt idx="1">
                  <c:v>0.41160000000000002</c:v>
                </c:pt>
                <c:pt idx="2">
                  <c:v>0.32169999999999999</c:v>
                </c:pt>
              </c:numCache>
            </c:numRef>
          </c:val>
          <c:extLst>
            <c:ext xmlns:c16="http://schemas.microsoft.com/office/drawing/2014/chart" uri="{C3380CC4-5D6E-409C-BE32-E72D297353CC}">
              <c16:uniqueId val="{00000001-2876-4ED0-8D44-7FE6969D205D}"/>
            </c:ext>
          </c:extLst>
        </c:ser>
        <c:ser>
          <c:idx val="2"/>
          <c:order val="2"/>
          <c:tx>
            <c:strRef>
              <c:f>Charts!$D$82</c:f>
              <c:strCache>
                <c:ptCount val="1"/>
                <c:pt idx="0">
                  <c:v>Operating expenses</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Charts!$G$82:$I$82</c:f>
              <c:numCache>
                <c:formatCode>0.00%</c:formatCode>
                <c:ptCount val="3"/>
                <c:pt idx="0">
                  <c:v>0.83279999999999998</c:v>
                </c:pt>
                <c:pt idx="1">
                  <c:v>0.85509999999999997</c:v>
                </c:pt>
                <c:pt idx="2">
                  <c:v>0.85740000000000005</c:v>
                </c:pt>
              </c:numCache>
            </c:numRef>
          </c:val>
          <c:extLst>
            <c:ext xmlns:c16="http://schemas.microsoft.com/office/drawing/2014/chart" uri="{C3380CC4-5D6E-409C-BE32-E72D297353CC}">
              <c16:uniqueId val="{00000002-2876-4ED0-8D44-7FE6969D205D}"/>
            </c:ext>
          </c:extLst>
        </c:ser>
        <c:ser>
          <c:idx val="3"/>
          <c:order val="3"/>
          <c:tx>
            <c:strRef>
              <c:f>Charts!$E$83</c:f>
              <c:strCache>
                <c:ptCount val="1"/>
                <c:pt idx="0">
                  <c:v>Net earnings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Charts!$G$83:$I$83</c:f>
              <c:numCache>
                <c:formatCode>0.00%</c:formatCode>
                <c:ptCount val="3"/>
                <c:pt idx="0">
                  <c:v>0.12889999999999999</c:v>
                </c:pt>
                <c:pt idx="1">
                  <c:v>0.18279999999999999</c:v>
                </c:pt>
                <c:pt idx="2">
                  <c:v>0.13569999999999999</c:v>
                </c:pt>
              </c:numCache>
            </c:numRef>
          </c:val>
          <c:extLst>
            <c:ext xmlns:c16="http://schemas.microsoft.com/office/drawing/2014/chart" uri="{C3380CC4-5D6E-409C-BE32-E72D297353CC}">
              <c16:uniqueId val="{00000003-2876-4ED0-8D44-7FE6969D205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800" b="1" i="0" baseline="0">
                <a:effectLst>
                  <a:outerShdw blurRad="50800" dist="38100" dir="5400000" algn="t" rotWithShape="0">
                    <a:srgbClr val="000000">
                      <a:alpha val="40000"/>
                    </a:srgbClr>
                  </a:outerShdw>
                </a:effectLst>
              </a:rPr>
              <a:t>Income Statement - Revenue By Category </a:t>
            </a:r>
            <a:endParaRPr lang="en-US">
              <a:effectLst/>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Charts!$T$80</c:f>
              <c:strCache>
                <c:ptCount val="1"/>
                <c:pt idx="0">
                  <c:v>Company-operated stores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Charts!$W$80:$Y$80</c:f>
              <c:numCache>
                <c:formatCode>0.00%</c:formatCode>
                <c:ptCount val="3"/>
                <c:pt idx="0">
                  <c:v>0.78839999999999999</c:v>
                </c:pt>
                <c:pt idx="1">
                  <c:v>0.79649999999999999</c:v>
                </c:pt>
                <c:pt idx="2">
                  <c:v>0.81269999999999998</c:v>
                </c:pt>
              </c:numCache>
            </c:numRef>
          </c:val>
          <c:extLst>
            <c:ext xmlns:c16="http://schemas.microsoft.com/office/drawing/2014/chart" uri="{C3380CC4-5D6E-409C-BE32-E72D297353CC}">
              <c16:uniqueId val="{00000000-F718-4018-97B7-0F6E44D6EBAF}"/>
            </c:ext>
          </c:extLst>
        </c:ser>
        <c:ser>
          <c:idx val="1"/>
          <c:order val="1"/>
          <c:tx>
            <c:strRef>
              <c:f>Charts!$T$81</c:f>
              <c:strCache>
                <c:ptCount val="1"/>
                <c:pt idx="0">
                  <c:v>Licensed stores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Charts!$W$81:$Y$81</c:f>
              <c:numCache>
                <c:formatCode>0.00%</c:formatCode>
                <c:ptCount val="3"/>
                <c:pt idx="0">
                  <c:v>0.1052</c:v>
                </c:pt>
                <c:pt idx="1">
                  <c:v>0.10730000000000001</c:v>
                </c:pt>
                <c:pt idx="2">
                  <c:v>0.1085</c:v>
                </c:pt>
              </c:numCache>
            </c:numRef>
          </c:val>
          <c:extLst>
            <c:ext xmlns:c16="http://schemas.microsoft.com/office/drawing/2014/chart" uri="{C3380CC4-5D6E-409C-BE32-E72D297353CC}">
              <c16:uniqueId val="{00000001-F718-4018-97B7-0F6E44D6EBAF}"/>
            </c:ext>
          </c:extLst>
        </c:ser>
        <c:ser>
          <c:idx val="2"/>
          <c:order val="2"/>
          <c:tx>
            <c:strRef>
              <c:f>Charts!$T$82</c:f>
              <c:strCache>
                <c:ptCount val="1"/>
                <c:pt idx="0">
                  <c:v>Other</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Charts!$W$82:$Y$82</c:f>
              <c:numCache>
                <c:formatCode>0.00%</c:formatCode>
                <c:ptCount val="3"/>
                <c:pt idx="0">
                  <c:v>0.10639999999999999</c:v>
                </c:pt>
                <c:pt idx="1">
                  <c:v>9.6199999999999994E-2</c:v>
                </c:pt>
                <c:pt idx="2">
                  <c:v>7.8799999999999995E-2</c:v>
                </c:pt>
              </c:numCache>
            </c:numRef>
          </c:val>
          <c:extLst>
            <c:ext xmlns:c16="http://schemas.microsoft.com/office/drawing/2014/chart" uri="{C3380CC4-5D6E-409C-BE32-E72D297353CC}">
              <c16:uniqueId val="{00000002-F718-4018-97B7-0F6E44D6EBAF}"/>
            </c:ext>
          </c:extLst>
        </c:ser>
        <c:dLbls>
          <c:dLblPos val="outEnd"/>
          <c:showLegendKey val="0"/>
          <c:showVal val="1"/>
          <c:showCatName val="0"/>
          <c:showSerName val="0"/>
          <c:showPercent val="0"/>
          <c:showBubbleSize val="0"/>
        </c:dLbls>
        <c:gapWidth val="100"/>
        <c:overlap val="-24"/>
        <c:axId val="115138560"/>
        <c:axId val="115140864"/>
      </c:barChart>
      <c:catAx>
        <c:axId val="11513856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40864"/>
        <c:crosses val="autoZero"/>
        <c:auto val="1"/>
        <c:lblAlgn val="ctr"/>
        <c:lblOffset val="100"/>
        <c:noMultiLvlLbl val="0"/>
      </c:catAx>
      <c:valAx>
        <c:axId val="11514086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38560"/>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0.13978438677183708</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3.6681304501654565E-3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4.5744968677808077E-2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7.9575017169972326E-2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2.5401152989656395E-2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0.33464276051530728</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0.18162708901329894</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Liabilities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BS!$A$25</c:f>
              <c:strCache>
                <c:ptCount val="1"/>
                <c:pt idx="0">
                  <c:v>Accrued litigation charge</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(BS!$K$26,BS!$L$26,BS!$M$26)</c:f>
              <c:numCache>
                <c:formatCode>0.00%</c:formatCode>
                <c:ptCount val="3"/>
                <c:pt idx="0">
                  <c:v>0.13466197026229326</c:v>
                </c:pt>
                <c:pt idx="1">
                  <c:v>7.2548061797287677E-2</c:v>
                </c:pt>
                <c:pt idx="2">
                  <c:v>9.1245395325605119E-2</c:v>
                </c:pt>
              </c:numCache>
            </c:numRef>
          </c:val>
          <c:extLst>
            <c:ext xmlns:c16="http://schemas.microsoft.com/office/drawing/2014/chart" uri="{C3380CC4-5D6E-409C-BE32-E72D297353CC}">
              <c16:uniqueId val="{00000000-E8B6-4771-82E6-9F58348EB77D}"/>
            </c:ext>
          </c:extLst>
        </c:ser>
        <c:ser>
          <c:idx val="1"/>
          <c:order val="1"/>
          <c:tx>
            <c:strRef>
              <c:f>BS!$A$26</c:f>
              <c:strCache>
                <c:ptCount val="1"/>
                <c:pt idx="0">
                  <c:v>Accrued liabilities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(BS!$K$26,BS!$L$26,BS!$M$26)</c:f>
              <c:numCache>
                <c:formatCode>0.00%</c:formatCode>
                <c:ptCount val="3"/>
                <c:pt idx="0">
                  <c:v>0.13466197026229326</c:v>
                </c:pt>
                <c:pt idx="1">
                  <c:v>7.2548061797287677E-2</c:v>
                </c:pt>
                <c:pt idx="2">
                  <c:v>9.1245395325605119E-2</c:v>
                </c:pt>
              </c:numCache>
            </c:numRef>
          </c:val>
          <c:extLst>
            <c:ext xmlns:c16="http://schemas.microsoft.com/office/drawing/2014/chart" uri="{C3380CC4-5D6E-409C-BE32-E72D297353CC}">
              <c16:uniqueId val="{00000001-E8B6-4771-82E6-9F58348EB77D}"/>
            </c:ext>
          </c:extLst>
        </c:ser>
        <c:ser>
          <c:idx val="2"/>
          <c:order val="2"/>
          <c:tx>
            <c:strRef>
              <c:f>BS!$A$29</c:f>
              <c:strCache>
                <c:ptCount val="1"/>
                <c:pt idx="0">
                  <c:v>Deferred revenue</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(BS!$K$29,BS!$L$29,BS!$M$29)</c:f>
              <c:numCache>
                <c:formatCode>0.00%</c:formatCode>
                <c:ptCount val="3"/>
                <c:pt idx="0">
                  <c:v>3.0628724174416665E-4</c:v>
                </c:pt>
                <c:pt idx="1">
                  <c:v>0.28049295424814952</c:v>
                </c:pt>
                <c:pt idx="2">
                  <c:v>0.3509126100439135</c:v>
                </c:pt>
              </c:numCache>
            </c:numRef>
          </c:val>
          <c:extLst>
            <c:ext xmlns:c16="http://schemas.microsoft.com/office/drawing/2014/chart" uri="{C3380CC4-5D6E-409C-BE32-E72D297353CC}">
              <c16:uniqueId val="{00000002-E8B6-4771-82E6-9F58348EB77D}"/>
            </c:ext>
          </c:extLst>
        </c:ser>
        <c:ser>
          <c:idx val="3"/>
          <c:order val="3"/>
          <c:tx>
            <c:v>Stored value card liability</c:v>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(BS!$K$30,BS!$L$30,BS!$M$30)</c:f>
              <c:numCache>
                <c:formatCode>0.00%</c:formatCode>
                <c:ptCount val="3"/>
                <c:pt idx="0">
                  <c:v>8.9693434315308795E-2</c:v>
                </c:pt>
                <c:pt idx="1">
                  <c:v>6.8010961898296099E-2</c:v>
                </c:pt>
                <c:pt idx="2">
                  <c:v>6.6026348102978208E-2</c:v>
                </c:pt>
              </c:numCache>
            </c:numRef>
          </c:val>
          <c:extLst>
            <c:ext xmlns:c16="http://schemas.microsoft.com/office/drawing/2014/chart" uri="{C3380CC4-5D6E-409C-BE32-E72D297353CC}">
              <c16:uniqueId val="{00000003-E8B6-4771-82E6-9F58348EB77D}"/>
            </c:ext>
          </c:extLst>
        </c:ser>
        <c:ser>
          <c:idx val="4"/>
          <c:order val="4"/>
          <c:tx>
            <c:strRef>
              <c:f>BS!$A$31</c:f>
              <c:strCache>
                <c:ptCount val="1"/>
                <c:pt idx="0">
                  <c:v>Current portion of long-term debt</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(BS!$K$31,BS!$L$31,BS!$M$31)</c:f>
              <c:numCache>
                <c:formatCode>#,##0.00</c:formatCode>
                <c:ptCount val="3"/>
                <c:pt idx="0">
                  <c:v>0</c:v>
                </c:pt>
                <c:pt idx="1">
                  <c:v>0</c:v>
                </c:pt>
                <c:pt idx="2">
                  <c:v>0</c:v>
                </c:pt>
              </c:numCache>
            </c:numRef>
          </c:val>
          <c:extLst>
            <c:ext xmlns:c16="http://schemas.microsoft.com/office/drawing/2014/chart" uri="{C3380CC4-5D6E-409C-BE32-E72D297353CC}">
              <c16:uniqueId val="{00000004-E8B6-4771-82E6-9F58348EB77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Liquidity</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6922894788034157E-2"/>
          <c:y val="9.2575458765672483E-2"/>
          <c:w val="0.90164124817287439"/>
          <c:h val="0.82809242140291717"/>
        </c:manualLayout>
      </c:layout>
      <c:lineChart>
        <c:grouping val="standard"/>
        <c:varyColors val="0"/>
        <c:ser>
          <c:idx val="0"/>
          <c:order val="0"/>
          <c:tx>
            <c:strRef>
              <c:f>Ratios!$A$4</c:f>
              <c:strCache>
                <c:ptCount val="1"/>
                <c:pt idx="0">
                  <c:v>current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(Ratios!$A$3,Ratios!$B$4,Ratios!$C$4,Ratios!$D$4)</c:f>
              <c:numCache>
                <c:formatCode>General</c:formatCode>
                <c:ptCount val="4"/>
                <c:pt idx="0">
                  <c:v>0</c:v>
                </c:pt>
                <c:pt idx="1">
                  <c:v>1.2517828796171251</c:v>
                </c:pt>
                <c:pt idx="2">
                  <c:v>2.1980577741810636</c:v>
                </c:pt>
                <c:pt idx="3">
                  <c:v>0.91654643604000841</c:v>
                </c:pt>
              </c:numCache>
            </c:numRef>
          </c:val>
          <c:smooth val="0"/>
          <c:extLst>
            <c:ext xmlns:c16="http://schemas.microsoft.com/office/drawing/2014/chart" uri="{C3380CC4-5D6E-409C-BE32-E72D297353CC}">
              <c16:uniqueId val="{00000000-686E-4541-8A4F-A60B832E3CA9}"/>
            </c:ext>
          </c:extLst>
        </c:ser>
        <c:ser>
          <c:idx val="1"/>
          <c:order val="1"/>
          <c:tx>
            <c:strRef>
              <c:f>Ratios!$A$6</c:f>
              <c:strCache>
                <c:ptCount val="1"/>
                <c:pt idx="0">
                  <c:v>Inventory Turnover Ratio</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(Ratios!$B$5,Ratios!$C$5,Ratios!$D$5)</c:f>
              <c:numCache>
                <c:formatCode>General</c:formatCode>
                <c:ptCount val="3"/>
                <c:pt idx="0">
                  <c:v>0.84613926599853118</c:v>
                </c:pt>
                <c:pt idx="1">
                  <c:v>1.6943281376446993</c:v>
                </c:pt>
                <c:pt idx="2">
                  <c:v>0.58947590254024351</c:v>
                </c:pt>
              </c:numCache>
            </c:numRef>
          </c:val>
          <c:smooth val="0"/>
          <c:extLst>
            <c:ext xmlns:c16="http://schemas.microsoft.com/office/drawing/2014/chart" uri="{C3380CC4-5D6E-409C-BE32-E72D297353CC}">
              <c16:uniqueId val="{00000001-686E-4541-8A4F-A60B832E3CA9}"/>
            </c:ext>
          </c:extLst>
        </c:ser>
        <c:ser>
          <c:idx val="2"/>
          <c:order val="3"/>
          <c:tx>
            <c:strRef>
              <c:f>Ratios!$A$8</c:f>
              <c:strCache>
                <c:ptCount val="1"/>
                <c:pt idx="0">
                  <c:v>Cash Debt Coverage Ratio</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(Ratios!$B$8,Ratios!$C$8,Ratios!$D$8)</c:f>
              <c:numCache>
                <c:formatCode>General</c:formatCode>
                <c:ptCount val="3"/>
                <c:pt idx="0">
                  <c:v>0.68351221361385561</c:v>
                </c:pt>
                <c:pt idx="1">
                  <c:v>0.79483480524963934</c:v>
                </c:pt>
                <c:pt idx="2">
                  <c:v>0.58271596932903202</c:v>
                </c:pt>
              </c:numCache>
            </c:numRef>
          </c:val>
          <c:smooth val="0"/>
          <c:extLst>
            <c:ext xmlns:c16="http://schemas.microsoft.com/office/drawing/2014/chart" uri="{C3380CC4-5D6E-409C-BE32-E72D297353CC}">
              <c16:uniqueId val="{00000003-686E-4541-8A4F-A60B832E3C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3"/>
          <c:order val="2"/>
          <c:tx>
            <c:strRef>
              <c:f>Ratios!$A$7</c:f>
              <c:strCache>
                <c:ptCount val="1"/>
                <c:pt idx="0">
                  <c:v>Receivable Turnover Ratio</c:v>
                </c:pt>
              </c:strCache>
            </c:strRef>
          </c:tx>
          <c:spPr>
            <a:ln w="34925" cap="rnd" cmpd="sng">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(Ratios!$C$7,Ratios!$D$7)</c:f>
              <c:numCache>
                <c:formatCode>General</c:formatCode>
                <c:ptCount val="2"/>
                <c:pt idx="0">
                  <c:v>31.620722737448034</c:v>
                </c:pt>
                <c:pt idx="1">
                  <c:v>33.719519175729815</c:v>
                </c:pt>
              </c:numCache>
            </c:numRef>
          </c:val>
          <c:smooth val="0"/>
          <c:extLst>
            <c:ext xmlns:c16="http://schemas.microsoft.com/office/drawing/2014/chart" uri="{C3380CC4-5D6E-409C-BE32-E72D297353CC}">
              <c16:uniqueId val="{00000002-686E-4541-8A4F-A60B832E3CA9}"/>
            </c:ext>
          </c:extLst>
        </c:ser>
        <c:dLbls>
          <c:showLegendKey val="0"/>
          <c:showVal val="0"/>
          <c:showCatName val="0"/>
          <c:showSerName val="0"/>
          <c:showPercent val="0"/>
          <c:showBubbleSize val="0"/>
        </c:dLbls>
        <c:marker val="1"/>
        <c:smooth val="0"/>
        <c:axId val="689540255"/>
        <c:axId val="687528703"/>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8703"/>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40255"/>
        <c:crosses val="max"/>
        <c:crossBetween val="between"/>
      </c:valAx>
      <c:catAx>
        <c:axId val="689540255"/>
        <c:scaling>
          <c:orientation val="minMax"/>
        </c:scaling>
        <c:delete val="1"/>
        <c:axPos val="b"/>
        <c:majorTickMark val="out"/>
        <c:minorTickMark val="none"/>
        <c:tickLblPos val="nextTo"/>
        <c:crossAx val="687528703"/>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Solvency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Ratios!$A$11</c:f>
              <c:strCache>
                <c:ptCount val="1"/>
                <c:pt idx="0">
                  <c:v>Debt service Coverage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(Ratios!$B$11,Ratios!$C$11,Ratios!$D$11)</c:f>
              <c:numCache>
                <c:formatCode>General</c:formatCode>
                <c:ptCount val="3"/>
                <c:pt idx="0">
                  <c:v>0.32383314998989737</c:v>
                </c:pt>
                <c:pt idx="1">
                  <c:v>0.19660061095010575</c:v>
                </c:pt>
                <c:pt idx="2">
                  <c:v>0.1412383205111078</c:v>
                </c:pt>
              </c:numCache>
            </c:numRef>
          </c:val>
          <c:smooth val="0"/>
          <c:extLst>
            <c:ext xmlns:c16="http://schemas.microsoft.com/office/drawing/2014/chart" uri="{C3380CC4-5D6E-409C-BE32-E72D297353CC}">
              <c16:uniqueId val="{00000000-288A-4C97-9ED0-C89FCED33D10}"/>
            </c:ext>
          </c:extLst>
        </c:ser>
        <c:ser>
          <c:idx val="1"/>
          <c:order val="1"/>
          <c:tx>
            <c:strRef>
              <c:f>Ratios!$A$12</c:f>
              <c:strCache>
                <c:ptCount val="1"/>
                <c:pt idx="0">
                  <c:v>Debt to 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(Ratios!$B$12,Ratios!$C$12,Ratios!$D$12)</c:f>
              <c:numCache>
                <c:formatCode>General</c:formatCode>
                <c:ptCount val="3"/>
                <c:pt idx="0">
                  <c:v>0.62013420950047338</c:v>
                </c:pt>
                <c:pt idx="1">
                  <c:v>0.95132552863837316</c:v>
                </c:pt>
                <c:pt idx="2">
                  <c:v>1.3242002955316448</c:v>
                </c:pt>
              </c:numCache>
            </c:numRef>
          </c:val>
          <c:smooth val="0"/>
          <c:extLst>
            <c:ext xmlns:c16="http://schemas.microsoft.com/office/drawing/2014/chart" uri="{C3380CC4-5D6E-409C-BE32-E72D297353CC}">
              <c16:uniqueId val="{00000001-288A-4C97-9ED0-C89FCED33D10}"/>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Profitability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Ratios!$A$15</c:f>
              <c:strCache>
                <c:ptCount val="1"/>
                <c:pt idx="0">
                  <c:v>Profit Margin</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(Ratios!$B$15,Ratios!$C$15,Ratios!$D$15)</c:f>
              <c:numCache>
                <c:formatCode>General</c:formatCode>
                <c:ptCount val="3"/>
                <c:pt idx="0">
                  <c:v>0.12885718369753604</c:v>
                </c:pt>
                <c:pt idx="1">
                  <c:v>0.22323671595299258</c:v>
                </c:pt>
                <c:pt idx="2">
                  <c:v>0.13577480515757151</c:v>
                </c:pt>
              </c:numCache>
            </c:numRef>
          </c:val>
          <c:smooth val="0"/>
          <c:extLst>
            <c:ext xmlns:c16="http://schemas.microsoft.com/office/drawing/2014/chart" uri="{C3380CC4-5D6E-409C-BE32-E72D297353CC}">
              <c16:uniqueId val="{00000000-6E3B-47E4-90EF-0C8FA969D6A9}"/>
            </c:ext>
          </c:extLst>
        </c:ser>
        <c:ser>
          <c:idx val="3"/>
          <c:order val="1"/>
          <c:tx>
            <c:strRef>
              <c:f>Ratios!$A$16</c:f>
              <c:strCache>
                <c:ptCount val="1"/>
                <c:pt idx="0">
                  <c:v>Profit margin ratio</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(Ratios!$A$16,Ratios!$B$16,Ratios!$C$16,Ratios!$D$16)</c:f>
              <c:numCache>
                <c:formatCode>General</c:formatCode>
                <c:ptCount val="4"/>
                <c:pt idx="0">
                  <c:v>0</c:v>
                </c:pt>
                <c:pt idx="1">
                  <c:v>0.18469365876319974</c:v>
                </c:pt>
                <c:pt idx="2">
                  <c:v>0.15709460142802242</c:v>
                </c:pt>
                <c:pt idx="3">
                  <c:v>0.15383309567461126</c:v>
                </c:pt>
              </c:numCache>
            </c:numRef>
          </c:val>
          <c:smooth val="0"/>
          <c:extLst>
            <c:ext xmlns:c16="http://schemas.microsoft.com/office/drawing/2014/chart" uri="{C3380CC4-5D6E-409C-BE32-E72D297353CC}">
              <c16:uniqueId val="{00000001-91E5-4F0F-9293-ECC4CD889675}"/>
            </c:ext>
          </c:extLst>
        </c:ser>
        <c:ser>
          <c:idx val="1"/>
          <c:order val="2"/>
          <c:tx>
            <c:strRef>
              <c:f>Ratios!$A$17</c:f>
              <c:strCache>
                <c:ptCount val="1"/>
                <c:pt idx="0">
                  <c:v>Return on Asset</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(Ratios!$B$17,Ratios!$C$17,Ratios!$D$17)</c:f>
              <c:numCache>
                <c:formatCode>General</c:formatCode>
                <c:ptCount val="3"/>
                <c:pt idx="1">
                  <c:v>0.20161466175172629</c:v>
                </c:pt>
                <c:pt idx="2">
                  <c:v>0.18802563629656954</c:v>
                </c:pt>
              </c:numCache>
            </c:numRef>
          </c:val>
          <c:smooth val="0"/>
          <c:extLst>
            <c:ext xmlns:c16="http://schemas.microsoft.com/office/drawing/2014/chart" uri="{C3380CC4-5D6E-409C-BE32-E72D297353CC}">
              <c16:uniqueId val="{00000001-6E3B-47E4-90EF-0C8FA969D6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2"/>
          <c:order val="3"/>
          <c:tx>
            <c:strRef>
              <c:f>Ratios!$A$18</c:f>
              <c:strCache>
                <c:ptCount val="1"/>
                <c:pt idx="0">
                  <c:v>Asset Turnover</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(Ratios!$B$18,Ratios!$C$18,Ratios!$D$18)</c:f>
              <c:numCache>
                <c:formatCode>General</c:formatCode>
                <c:ptCount val="3"/>
                <c:pt idx="0">
                  <c:v>1.5583616416996156</c:v>
                </c:pt>
                <c:pt idx="1">
                  <c:v>1.0233105926379757</c:v>
                </c:pt>
                <c:pt idx="2">
                  <c:v>1.3792482673937023</c:v>
                </c:pt>
              </c:numCache>
            </c:numRef>
          </c:val>
          <c:smooth val="0"/>
          <c:extLst>
            <c:ext xmlns:c16="http://schemas.microsoft.com/office/drawing/2014/chart" uri="{C3380CC4-5D6E-409C-BE32-E72D297353CC}">
              <c16:uniqueId val="{00000002-6E3B-47E4-90EF-0C8FA969D6A9}"/>
            </c:ext>
          </c:extLst>
        </c:ser>
        <c:dLbls>
          <c:showLegendKey val="0"/>
          <c:showVal val="0"/>
          <c:showCatName val="0"/>
          <c:showSerName val="0"/>
          <c:showPercent val="0"/>
          <c:showBubbleSize val="0"/>
        </c:dLbls>
        <c:marker val="1"/>
        <c:smooth val="0"/>
        <c:axId val="689582255"/>
        <c:axId val="687527871"/>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7871"/>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82255"/>
        <c:crosses val="max"/>
        <c:crossBetween val="between"/>
      </c:valAx>
      <c:catAx>
        <c:axId val="689582255"/>
        <c:scaling>
          <c:orientation val="minMax"/>
        </c:scaling>
        <c:delete val="1"/>
        <c:axPos val="b"/>
        <c:majorTickMark val="out"/>
        <c:minorTickMark val="none"/>
        <c:tickLblPos val="nextTo"/>
        <c:crossAx val="687527871"/>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1</xdr:col>
      <xdr:colOff>0</xdr:colOff>
      <xdr:row>44</xdr:row>
      <xdr:rowOff>153320</xdr:rowOff>
    </xdr:from>
    <xdr:ext cx="1028700" cy="38100"/>
    <xdr:grpSp>
      <xdr:nvGrpSpPr>
        <xdr:cNvPr id="14" name="Group 2">
          <a:extLst>
            <a:ext uri="{FF2B5EF4-FFF2-40B4-BE49-F238E27FC236}">
              <a16:creationId xmlns:a16="http://schemas.microsoft.com/office/drawing/2014/main" id="{2C6AE8B1-B9CA-4430-8828-DFCEAF5E8551}"/>
            </a:ext>
          </a:extLst>
        </xdr:cNvPr>
        <xdr:cNvGrpSpPr/>
      </xdr:nvGrpSpPr>
      <xdr:grpSpPr>
        <a:xfrm>
          <a:off x="3889169" y="8456151"/>
          <a:ext cx="1028700" cy="38100"/>
          <a:chOff x="0" y="0"/>
          <a:chExt cx="1028700" cy="38100"/>
        </a:xfrm>
      </xdr:grpSpPr>
      <xdr:sp macro="" textlink="">
        <xdr:nvSpPr>
          <xdr:cNvPr id="15" name="Shape 3">
            <a:extLst>
              <a:ext uri="{FF2B5EF4-FFF2-40B4-BE49-F238E27FC236}">
                <a16:creationId xmlns:a16="http://schemas.microsoft.com/office/drawing/2014/main"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a16="http://schemas.microsoft.com/office/drawing/2014/main"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2</xdr:col>
      <xdr:colOff>0</xdr:colOff>
      <xdr:row>44</xdr:row>
      <xdr:rowOff>153320</xdr:rowOff>
    </xdr:from>
    <xdr:ext cx="1041400" cy="38100"/>
    <xdr:grpSp>
      <xdr:nvGrpSpPr>
        <xdr:cNvPr id="17" name="Group 5">
          <a:extLst>
            <a:ext uri="{FF2B5EF4-FFF2-40B4-BE49-F238E27FC236}">
              <a16:creationId xmlns:a16="http://schemas.microsoft.com/office/drawing/2014/main" id="{E815B89F-9EC1-4BF0-A71B-31AA0E3D953D}"/>
            </a:ext>
          </a:extLst>
        </xdr:cNvPr>
        <xdr:cNvGrpSpPr/>
      </xdr:nvGrpSpPr>
      <xdr:grpSpPr>
        <a:xfrm>
          <a:off x="4928260" y="8456151"/>
          <a:ext cx="1041400" cy="38100"/>
          <a:chOff x="0" y="0"/>
          <a:chExt cx="1041400" cy="38100"/>
        </a:xfrm>
      </xdr:grpSpPr>
      <xdr:sp macro="" textlink="">
        <xdr:nvSpPr>
          <xdr:cNvPr id="18" name="Shape 6">
            <a:extLst>
              <a:ext uri="{FF2B5EF4-FFF2-40B4-BE49-F238E27FC236}">
                <a16:creationId xmlns:a16="http://schemas.microsoft.com/office/drawing/2014/main"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a16="http://schemas.microsoft.com/office/drawing/2014/main"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3</xdr:col>
      <xdr:colOff>24332</xdr:colOff>
      <xdr:row>44</xdr:row>
      <xdr:rowOff>158442</xdr:rowOff>
    </xdr:from>
    <xdr:ext cx="1041400" cy="38100"/>
    <xdr:grpSp>
      <xdr:nvGrpSpPr>
        <xdr:cNvPr id="20" name="Group 5">
          <a:extLst>
            <a:ext uri="{FF2B5EF4-FFF2-40B4-BE49-F238E27FC236}">
              <a16:creationId xmlns:a16="http://schemas.microsoft.com/office/drawing/2014/main" id="{41B4F90F-89FC-4C12-AA4A-C0FD7CC0CCB0}"/>
            </a:ext>
          </a:extLst>
        </xdr:cNvPr>
        <xdr:cNvGrpSpPr/>
      </xdr:nvGrpSpPr>
      <xdr:grpSpPr>
        <a:xfrm>
          <a:off x="6140125" y="8461273"/>
          <a:ext cx="1041400" cy="38100"/>
          <a:chOff x="0" y="0"/>
          <a:chExt cx="1041400" cy="38100"/>
        </a:xfrm>
      </xdr:grpSpPr>
      <xdr:sp macro="" textlink="">
        <xdr:nvSpPr>
          <xdr:cNvPr id="21" name="Shape 6">
            <a:extLst>
              <a:ext uri="{FF2B5EF4-FFF2-40B4-BE49-F238E27FC236}">
                <a16:creationId xmlns:a16="http://schemas.microsoft.com/office/drawing/2014/main"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a16="http://schemas.microsoft.com/office/drawing/2014/main"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31276</xdr:colOff>
      <xdr:row>3</xdr:row>
      <xdr:rowOff>16122</xdr:rowOff>
    </xdr:from>
    <xdr:to>
      <xdr:col>14</xdr:col>
      <xdr:colOff>10886</xdr:colOff>
      <xdr:row>37</xdr:row>
      <xdr:rowOff>160177</xdr:rowOff>
    </xdr:to>
    <xdr:graphicFrame macro="">
      <xdr:nvGraphicFramePr>
        <xdr:cNvPr id="3" name="Chart 1">
          <a:extLst>
            <a:ext uri="{FF2B5EF4-FFF2-40B4-BE49-F238E27FC236}">
              <a16:creationId xmlns:a16="http://schemas.microsoft.com/office/drawing/2014/main" id="{A749A471-807A-4906-B00B-3154D9CBF4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136162</xdr:colOff>
      <xdr:row>3</xdr:row>
      <xdr:rowOff>8278</xdr:rowOff>
    </xdr:from>
    <xdr:to>
      <xdr:col>29</xdr:col>
      <xdr:colOff>283028</xdr:colOff>
      <xdr:row>38</xdr:row>
      <xdr:rowOff>2540</xdr:rowOff>
    </xdr:to>
    <xdr:graphicFrame macro="">
      <xdr:nvGraphicFramePr>
        <xdr:cNvPr id="4" name="Chart 10">
          <a:extLst>
            <a:ext uri="{FF2B5EF4-FFF2-40B4-BE49-F238E27FC236}">
              <a16:creationId xmlns:a16="http://schemas.microsoft.com/office/drawing/2014/main" id="{37B57D05-1550-40EB-A2C0-09A9B07465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15409</xdr:colOff>
      <xdr:row>39</xdr:row>
      <xdr:rowOff>210</xdr:rowOff>
    </xdr:from>
    <xdr:to>
      <xdr:col>14</xdr:col>
      <xdr:colOff>1</xdr:colOff>
      <xdr:row>74</xdr:row>
      <xdr:rowOff>12994</xdr:rowOff>
    </xdr:to>
    <xdr:graphicFrame macro="">
      <xdr:nvGraphicFramePr>
        <xdr:cNvPr id="5" name="Chart 1">
          <a:extLst>
            <a:ext uri="{FF2B5EF4-FFF2-40B4-BE49-F238E27FC236}">
              <a16:creationId xmlns:a16="http://schemas.microsoft.com/office/drawing/2014/main" id="{14A56F2F-8F64-49C6-AF56-CA0C782AE9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23326</xdr:colOff>
      <xdr:row>83</xdr:row>
      <xdr:rowOff>1714</xdr:rowOff>
    </xdr:from>
    <xdr:to>
      <xdr:col>14</xdr:col>
      <xdr:colOff>93304</xdr:colOff>
      <xdr:row>126</xdr:row>
      <xdr:rowOff>69980</xdr:rowOff>
    </xdr:to>
    <xdr:graphicFrame macro="">
      <xdr:nvGraphicFramePr>
        <xdr:cNvPr id="6" name="Chart 13">
          <a:extLst>
            <a:ext uri="{FF2B5EF4-FFF2-40B4-BE49-F238E27FC236}">
              <a16:creationId xmlns:a16="http://schemas.microsoft.com/office/drawing/2014/main" id="{485F7A11-89C6-4D5C-B1BF-84B6887841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134321</xdr:colOff>
      <xdr:row>83</xdr:row>
      <xdr:rowOff>7388</xdr:rowOff>
    </xdr:from>
    <xdr:to>
      <xdr:col>30</xdr:col>
      <xdr:colOff>1</xdr:colOff>
      <xdr:row>126</xdr:row>
      <xdr:rowOff>77755</xdr:rowOff>
    </xdr:to>
    <xdr:graphicFrame macro="">
      <xdr:nvGraphicFramePr>
        <xdr:cNvPr id="7" name="Chart 15">
          <a:extLst>
            <a:ext uri="{FF2B5EF4-FFF2-40B4-BE49-F238E27FC236}">
              <a16:creationId xmlns:a16="http://schemas.microsoft.com/office/drawing/2014/main" id="{06B0BE5B-61A0-4E7C-8316-FCBF0BC585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129</xdr:row>
      <xdr:rowOff>31101</xdr:rowOff>
    </xdr:from>
    <xdr:to>
      <xdr:col>14</xdr:col>
      <xdr:colOff>94473</xdr:colOff>
      <xdr:row>173</xdr:row>
      <xdr:rowOff>8009</xdr:rowOff>
    </xdr:to>
    <xdr:graphicFrame macro="">
      <xdr:nvGraphicFramePr>
        <xdr:cNvPr id="10" name="Chart 13">
          <a:extLst>
            <a:ext uri="{FF2B5EF4-FFF2-40B4-BE49-F238E27FC236}">
              <a16:creationId xmlns:a16="http://schemas.microsoft.com/office/drawing/2014/main" id="{CA166DBC-D54E-451B-93D1-A2DD7E30DC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120876</xdr:colOff>
      <xdr:row>129</xdr:row>
      <xdr:rowOff>41701</xdr:rowOff>
    </xdr:from>
    <xdr:to>
      <xdr:col>30</xdr:col>
      <xdr:colOff>32624</xdr:colOff>
      <xdr:row>172</xdr:row>
      <xdr:rowOff>163284</xdr:rowOff>
    </xdr:to>
    <xdr:graphicFrame macro="">
      <xdr:nvGraphicFramePr>
        <xdr:cNvPr id="11" name="Chart 13">
          <a:extLst>
            <a:ext uri="{FF2B5EF4-FFF2-40B4-BE49-F238E27FC236}">
              <a16:creationId xmlns:a16="http://schemas.microsoft.com/office/drawing/2014/main" id="{053D7B09-9336-4486-91E7-E10F029503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23328</xdr:colOff>
      <xdr:row>176</xdr:row>
      <xdr:rowOff>31100</xdr:rowOff>
    </xdr:from>
    <xdr:to>
      <xdr:col>14</xdr:col>
      <xdr:colOff>77906</xdr:colOff>
      <xdr:row>210</xdr:row>
      <xdr:rowOff>67206</xdr:rowOff>
    </xdr:to>
    <xdr:graphicFrame macro="">
      <xdr:nvGraphicFramePr>
        <xdr:cNvPr id="13" name="Chart 12">
          <a:extLst>
            <a:ext uri="{FF2B5EF4-FFF2-40B4-BE49-F238E27FC236}">
              <a16:creationId xmlns:a16="http://schemas.microsoft.com/office/drawing/2014/main" id="{F526E0E1-7645-44BE-878D-B32AFB4649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23327</xdr:colOff>
      <xdr:row>210</xdr:row>
      <xdr:rowOff>124403</xdr:rowOff>
    </xdr:from>
    <xdr:to>
      <xdr:col>14</xdr:col>
      <xdr:colOff>77905</xdr:colOff>
      <xdr:row>244</xdr:row>
      <xdr:rowOff>160509</xdr:rowOff>
    </xdr:to>
    <xdr:graphicFrame macro="">
      <xdr:nvGraphicFramePr>
        <xdr:cNvPr id="14" name="Chart 13">
          <a:extLst>
            <a:ext uri="{FF2B5EF4-FFF2-40B4-BE49-F238E27FC236}">
              <a16:creationId xmlns:a16="http://schemas.microsoft.com/office/drawing/2014/main" id="{D4E33FA1-2A47-4F1D-B3AB-85C23A5A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163286</xdr:colOff>
      <xdr:row>176</xdr:row>
      <xdr:rowOff>23326</xdr:rowOff>
    </xdr:from>
    <xdr:to>
      <xdr:col>30</xdr:col>
      <xdr:colOff>70132</xdr:colOff>
      <xdr:row>210</xdr:row>
      <xdr:rowOff>59432</xdr:rowOff>
    </xdr:to>
    <xdr:graphicFrame macro="">
      <xdr:nvGraphicFramePr>
        <xdr:cNvPr id="15" name="Chart 14">
          <a:extLst>
            <a:ext uri="{FF2B5EF4-FFF2-40B4-BE49-F238E27FC236}">
              <a16:creationId xmlns:a16="http://schemas.microsoft.com/office/drawing/2014/main" id="{2892D9A3-E68C-4E13-9E00-B2A86837E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
  <sheetViews>
    <sheetView zoomScaleNormal="100" workbookViewId="0">
      <selection activeCell="I10" sqref="I10"/>
    </sheetView>
  </sheetViews>
  <sheetFormatPr defaultRowHeight="12.9" x14ac:dyDescent="0.35"/>
  <cols>
    <col min="1" max="1" width="60.1796875" customWidth="1"/>
    <col min="2" max="2" width="14" customWidth="1"/>
    <col min="3" max="3" width="17.36328125" customWidth="1"/>
    <col min="4" max="4" width="18.6328125" customWidth="1"/>
    <col min="5" max="5" width="9.36328125" customWidth="1"/>
    <col min="6" max="6" width="9.81640625" bestFit="1" customWidth="1"/>
    <col min="7" max="7" width="9.90625" customWidth="1"/>
    <col min="8" max="8" width="9.81640625" customWidth="1"/>
    <col min="9" max="9" width="11.26953125" customWidth="1"/>
    <col min="11" max="11" width="12.81640625" bestFit="1" customWidth="1"/>
    <col min="12" max="13" width="9.81640625" bestFit="1" customWidth="1"/>
    <col min="15" max="15" width="9.1796875" bestFit="1" customWidth="1"/>
  </cols>
  <sheetData>
    <row r="1" spans="1:15" ht="29.4" customHeight="1" x14ac:dyDescent="0.35">
      <c r="A1" s="170" t="s">
        <v>94</v>
      </c>
      <c r="B1" s="170"/>
      <c r="C1" s="170"/>
      <c r="D1" s="170"/>
      <c r="E1" s="170"/>
      <c r="F1" s="251" t="s">
        <v>92</v>
      </c>
      <c r="G1" s="251"/>
      <c r="H1" s="251"/>
      <c r="I1" s="251"/>
      <c r="J1" s="251"/>
      <c r="K1" s="251" t="s">
        <v>93</v>
      </c>
      <c r="L1" s="251"/>
      <c r="M1" s="251"/>
      <c r="N1" s="3"/>
      <c r="O1" s="3"/>
    </row>
    <row r="2" spans="1:15" ht="21" customHeight="1" x14ac:dyDescent="0.35">
      <c r="A2" s="32" t="s">
        <v>91</v>
      </c>
      <c r="B2" s="33">
        <v>2017</v>
      </c>
      <c r="C2" s="34">
        <v>2018</v>
      </c>
      <c r="D2" s="34">
        <v>2019</v>
      </c>
      <c r="E2" s="34"/>
      <c r="F2" s="35">
        <v>2018</v>
      </c>
      <c r="G2" s="35">
        <v>2019</v>
      </c>
      <c r="H2" s="35">
        <v>2018</v>
      </c>
      <c r="I2" s="35">
        <v>2019</v>
      </c>
      <c r="J2" s="35"/>
      <c r="K2" s="35">
        <v>2017</v>
      </c>
      <c r="L2" s="35">
        <v>2018</v>
      </c>
      <c r="M2" s="35">
        <v>2019</v>
      </c>
      <c r="N2" s="3"/>
      <c r="O2" s="3"/>
    </row>
    <row r="3" spans="1:15" ht="15" customHeight="1" x14ac:dyDescent="0.35">
      <c r="A3" s="21" t="s">
        <v>33</v>
      </c>
      <c r="B3" s="22"/>
      <c r="C3" s="22"/>
      <c r="D3" s="22"/>
      <c r="E3" s="22"/>
      <c r="F3" s="25" t="s">
        <v>87</v>
      </c>
      <c r="G3" s="25" t="s">
        <v>87</v>
      </c>
      <c r="H3" s="25" t="s">
        <v>88</v>
      </c>
      <c r="I3" s="25" t="s">
        <v>88</v>
      </c>
      <c r="J3" s="25"/>
      <c r="K3" s="26"/>
      <c r="L3" s="26"/>
      <c r="M3" s="26"/>
      <c r="N3" s="3"/>
      <c r="O3" s="3"/>
    </row>
    <row r="4" spans="1:15" ht="15" customHeight="1" x14ac:dyDescent="0.35">
      <c r="A4" s="7" t="s">
        <v>34</v>
      </c>
      <c r="B4" s="8">
        <v>17650.7</v>
      </c>
      <c r="C4" s="8">
        <v>19690.3</v>
      </c>
      <c r="D4" s="8">
        <v>21544.400000000001</v>
      </c>
      <c r="E4" s="8"/>
      <c r="F4" s="19">
        <f>C4-B4</f>
        <v>2039.5999999999985</v>
      </c>
      <c r="G4" s="19">
        <f>D4-C4</f>
        <v>1854.1000000000022</v>
      </c>
      <c r="H4" s="9">
        <f>(C4-B4)/B4</f>
        <v>0.11555349079639893</v>
      </c>
      <c r="I4" s="9">
        <f>(D4-C4)/C4</f>
        <v>9.4163115848920648E-2</v>
      </c>
      <c r="J4" s="9"/>
      <c r="K4" s="9">
        <f>B4/B7</f>
        <v>0.78844229635320817</v>
      </c>
      <c r="L4" s="9">
        <f t="shared" ref="L4:M4" si="0">C4/C7</f>
        <v>0.79654928295475225</v>
      </c>
      <c r="M4" s="9">
        <f t="shared" si="0"/>
        <v>0.81273247172615692</v>
      </c>
      <c r="N4" s="3"/>
      <c r="O4" s="9"/>
    </row>
    <row r="5" spans="1:15" ht="15" customHeight="1" x14ac:dyDescent="0.35">
      <c r="A5" s="23" t="s">
        <v>35</v>
      </c>
      <c r="B5" s="24">
        <v>2355</v>
      </c>
      <c r="C5" s="24">
        <v>2652.2</v>
      </c>
      <c r="D5" s="24">
        <v>2875</v>
      </c>
      <c r="E5" s="24"/>
      <c r="F5" s="27">
        <f t="shared" ref="F5:F26" si="1">C5-B5</f>
        <v>297.19999999999982</v>
      </c>
      <c r="G5" s="27">
        <f t="shared" ref="G5:G26" si="2">D5-C5</f>
        <v>222.80000000000018</v>
      </c>
      <c r="H5" s="28">
        <f t="shared" ref="H5:H26" si="3">(C5-B5)/B5</f>
        <v>0.12619957537154983</v>
      </c>
      <c r="I5" s="28">
        <f t="shared" ref="I5:I26" si="4">(D5-C5)/C5</f>
        <v>8.4005731091169669E-2</v>
      </c>
      <c r="J5" s="28"/>
      <c r="K5" s="28">
        <f>B5/B7</f>
        <v>0.10519591902371041</v>
      </c>
      <c r="L5" s="28">
        <f t="shared" ref="L5:M5" si="5">C5/C7</f>
        <v>0.10729181415481703</v>
      </c>
      <c r="M5" s="28">
        <f t="shared" si="5"/>
        <v>0.10845536920093857</v>
      </c>
      <c r="N5" s="3"/>
      <c r="O5" s="9"/>
    </row>
    <row r="6" spans="1:15" ht="15" customHeight="1" x14ac:dyDescent="0.35">
      <c r="A6" s="7" t="s">
        <v>96</v>
      </c>
      <c r="B6" s="10">
        <v>2381.1</v>
      </c>
      <c r="C6" s="10">
        <v>2377</v>
      </c>
      <c r="D6" s="10">
        <v>2089.1999999999998</v>
      </c>
      <c r="E6" s="10"/>
      <c r="F6" s="18">
        <f t="shared" si="1"/>
        <v>-4.0999999999999091</v>
      </c>
      <c r="G6" s="18">
        <f t="shared" si="2"/>
        <v>-287.80000000000018</v>
      </c>
      <c r="H6" s="9">
        <f t="shared" si="3"/>
        <v>-1.7218932426189195E-3</v>
      </c>
      <c r="I6" s="9">
        <f t="shared" si="4"/>
        <v>-0.12107698779974765</v>
      </c>
      <c r="J6" s="9"/>
      <c r="K6" s="9">
        <f>B6/B7</f>
        <v>0.10636178462308146</v>
      </c>
      <c r="L6" s="9">
        <f t="shared" ref="L6:M6" si="6">C6/C7</f>
        <v>9.6158902890430636E-2</v>
      </c>
      <c r="M6" s="9">
        <f t="shared" si="6"/>
        <v>7.8812159072904633E-2</v>
      </c>
      <c r="N6" s="3"/>
      <c r="O6" s="9"/>
    </row>
    <row r="7" spans="1:15" ht="15" customHeight="1" x14ac:dyDescent="0.35">
      <c r="A7" s="186" t="s">
        <v>37</v>
      </c>
      <c r="B7" s="213">
        <v>22386.799999999999</v>
      </c>
      <c r="C7" s="213">
        <v>24719.5</v>
      </c>
      <c r="D7" s="213">
        <v>26508.6</v>
      </c>
      <c r="E7" s="213"/>
      <c r="F7" s="214">
        <f t="shared" si="1"/>
        <v>2332.7000000000007</v>
      </c>
      <c r="G7" s="214">
        <f t="shared" si="2"/>
        <v>1789.0999999999985</v>
      </c>
      <c r="H7" s="184">
        <f t="shared" si="3"/>
        <v>0.104199796308539</v>
      </c>
      <c r="I7" s="184">
        <f t="shared" si="4"/>
        <v>7.237605938631439E-2</v>
      </c>
      <c r="J7" s="184"/>
      <c r="K7" s="216">
        <f>B7/B7</f>
        <v>1</v>
      </c>
      <c r="L7" s="216">
        <f t="shared" ref="L7:M7" si="7">C7/C7</f>
        <v>1</v>
      </c>
      <c r="M7" s="216">
        <f t="shared" si="7"/>
        <v>1</v>
      </c>
      <c r="N7" s="3"/>
      <c r="O7" s="9"/>
    </row>
    <row r="8" spans="1:15" ht="15" customHeight="1" x14ac:dyDescent="0.35">
      <c r="A8" s="187" t="s">
        <v>97</v>
      </c>
      <c r="B8" s="246">
        <v>9034.2999999999993</v>
      </c>
      <c r="C8" s="246">
        <v>10174.5</v>
      </c>
      <c r="D8" s="200">
        <v>8526.9</v>
      </c>
      <c r="E8" s="200"/>
      <c r="F8" s="244">
        <f t="shared" si="1"/>
        <v>1140.2000000000007</v>
      </c>
      <c r="G8" s="244">
        <f t="shared" si="2"/>
        <v>-1647.6000000000004</v>
      </c>
      <c r="H8" s="185">
        <f t="shared" si="3"/>
        <v>0.12620789657195364</v>
      </c>
      <c r="I8" s="185">
        <f t="shared" si="4"/>
        <v>-0.16193424738316384</v>
      </c>
      <c r="J8" s="185"/>
      <c r="K8" s="185">
        <f>B8/B14</f>
        <v>0.48458175771716683</v>
      </c>
      <c r="L8" s="185">
        <f>C8/C14</f>
        <v>0.48135059184194834</v>
      </c>
      <c r="M8" s="185">
        <f>D8/D14</f>
        <v>0.37516003994949115</v>
      </c>
      <c r="N8" s="3"/>
      <c r="O8" s="9"/>
    </row>
    <row r="9" spans="1:15" ht="15" customHeight="1" x14ac:dyDescent="0.35">
      <c r="A9" s="21" t="s">
        <v>38</v>
      </c>
      <c r="B9" s="24">
        <v>8486.4</v>
      </c>
      <c r="C9" s="24">
        <v>9472.2000000000007</v>
      </c>
      <c r="D9" s="24">
        <v>10493.6</v>
      </c>
      <c r="E9" s="24"/>
      <c r="F9" s="27">
        <f t="shared" si="1"/>
        <v>985.80000000000109</v>
      </c>
      <c r="G9" s="27">
        <f t="shared" si="2"/>
        <v>1021.3999999999996</v>
      </c>
      <c r="H9" s="28">
        <f t="shared" si="3"/>
        <v>0.11616233031674221</v>
      </c>
      <c r="I9" s="28">
        <f t="shared" si="4"/>
        <v>0.10783133802073432</v>
      </c>
      <c r="J9" s="28"/>
      <c r="K9" s="28">
        <f>B9/B14</f>
        <v>0.45519349907474455</v>
      </c>
      <c r="L9" s="28">
        <f>C9/C14</f>
        <v>0.4481251241874592</v>
      </c>
      <c r="M9" s="28">
        <f>D9/D14</f>
        <v>0.46168940590530916</v>
      </c>
      <c r="N9" s="3"/>
      <c r="O9" s="9"/>
    </row>
    <row r="10" spans="1:15" ht="15" customHeight="1" x14ac:dyDescent="0.35">
      <c r="A10" s="11" t="s">
        <v>39</v>
      </c>
      <c r="B10" s="13">
        <v>518</v>
      </c>
      <c r="C10" s="13">
        <v>554.9</v>
      </c>
      <c r="D10" s="13">
        <v>371</v>
      </c>
      <c r="E10" s="13"/>
      <c r="F10" s="18">
        <f t="shared" si="1"/>
        <v>36.899999999999977</v>
      </c>
      <c r="G10" s="18">
        <f t="shared" si="2"/>
        <v>-183.89999999999998</v>
      </c>
      <c r="H10" s="9">
        <f t="shared" si="3"/>
        <v>7.1235521235521196E-2</v>
      </c>
      <c r="I10" s="9">
        <f t="shared" si="4"/>
        <v>-0.33141106505676698</v>
      </c>
      <c r="J10" s="9"/>
      <c r="K10" s="9">
        <f>B10/B14</f>
        <v>2.7784482527422424E-2</v>
      </c>
      <c r="L10" s="9">
        <f>C10/C14</f>
        <v>2.6252046136232457E-2</v>
      </c>
      <c r="M10" s="9">
        <f>D10/D14</f>
        <v>1.6322974917175201E-2</v>
      </c>
      <c r="N10" s="3"/>
      <c r="O10" s="9"/>
    </row>
    <row r="11" spans="1:15" ht="15" customHeight="1" x14ac:dyDescent="0.35">
      <c r="A11" s="21" t="s">
        <v>40</v>
      </c>
      <c r="B11" s="24">
        <v>1011.4</v>
      </c>
      <c r="C11" s="24">
        <v>1247</v>
      </c>
      <c r="D11" s="24">
        <v>1377.3</v>
      </c>
      <c r="E11" s="24"/>
      <c r="F11" s="27">
        <f t="shared" si="1"/>
        <v>235.60000000000002</v>
      </c>
      <c r="G11" s="27">
        <f t="shared" si="2"/>
        <v>130.29999999999995</v>
      </c>
      <c r="H11" s="28">
        <f t="shared" si="3"/>
        <v>0.2329444334585723</v>
      </c>
      <c r="I11" s="28">
        <f t="shared" si="4"/>
        <v>0.10449077786688048</v>
      </c>
      <c r="J11" s="28"/>
      <c r="K11" s="28">
        <f>B11/B14</f>
        <v>5.4249470324778074E-2</v>
      </c>
      <c r="L11" s="28">
        <f>C11/C14</f>
        <v>5.8994956806418947E-2</v>
      </c>
      <c r="M11" s="28">
        <f>D11/D14</f>
        <v>6.0597394483626423E-2</v>
      </c>
      <c r="N11" s="3"/>
      <c r="O11" s="9"/>
    </row>
    <row r="12" spans="1:15" ht="15" customHeight="1" x14ac:dyDescent="0.35">
      <c r="A12" s="11" t="s">
        <v>41</v>
      </c>
      <c r="B12" s="12">
        <v>1408.4</v>
      </c>
      <c r="C12" s="12">
        <v>1708.2</v>
      </c>
      <c r="D12" s="12">
        <v>1824.1</v>
      </c>
      <c r="E12" s="12"/>
      <c r="F12" s="18">
        <f t="shared" si="1"/>
        <v>299.79999999999995</v>
      </c>
      <c r="G12" s="18">
        <f t="shared" si="2"/>
        <v>115.89999999999986</v>
      </c>
      <c r="H12" s="9">
        <f t="shared" si="3"/>
        <v>0.21286566316387384</v>
      </c>
      <c r="I12" s="9">
        <f t="shared" si="4"/>
        <v>6.7849197986184204E-2</v>
      </c>
      <c r="J12" s="9"/>
      <c r="K12" s="9">
        <f>B12/B14</f>
        <v>7.5543755196180978E-2</v>
      </c>
      <c r="L12" s="9">
        <f>C12/C14</f>
        <v>8.0814102018223616E-2</v>
      </c>
      <c r="M12" s="9">
        <f>D12/D14</f>
        <v>8.0255359963394293E-2</v>
      </c>
      <c r="N12" s="3"/>
      <c r="O12" s="9"/>
    </row>
    <row r="13" spans="1:15" ht="15" customHeight="1" x14ac:dyDescent="0.35">
      <c r="A13" s="46" t="s">
        <v>98</v>
      </c>
      <c r="B13" s="29">
        <v>153.5</v>
      </c>
      <c r="C13" s="29">
        <v>224.4</v>
      </c>
      <c r="D13" s="29">
        <v>135.80000000000001</v>
      </c>
      <c r="E13" s="29"/>
      <c r="F13" s="27">
        <f t="shared" si="1"/>
        <v>70.900000000000006</v>
      </c>
      <c r="G13" s="27">
        <f t="shared" si="2"/>
        <v>-88.6</v>
      </c>
      <c r="H13" s="28">
        <f t="shared" si="3"/>
        <v>0.4618892508143323</v>
      </c>
      <c r="I13" s="28">
        <f t="shared" si="4"/>
        <v>-0.39483065953654184</v>
      </c>
      <c r="J13" s="28"/>
      <c r="K13" s="48">
        <f>B13/B14</f>
        <v>8.2334325636280736E-3</v>
      </c>
      <c r="L13" s="48">
        <f>C13/C14</f>
        <v>1.0616253654659513E-2</v>
      </c>
      <c r="M13" s="48">
        <f>D13/D14</f>
        <v>5.9748247810037531E-3</v>
      </c>
      <c r="N13" s="3"/>
      <c r="O13" s="9"/>
    </row>
    <row r="14" spans="1:15" ht="15" customHeight="1" x14ac:dyDescent="0.35">
      <c r="A14" s="188" t="s">
        <v>42</v>
      </c>
      <c r="B14" s="213">
        <v>18643.5</v>
      </c>
      <c r="C14" s="213">
        <v>21137.4</v>
      </c>
      <c r="D14" s="213">
        <v>22728.7</v>
      </c>
      <c r="E14" s="213"/>
      <c r="F14" s="214">
        <f t="shared" si="1"/>
        <v>2493.9000000000015</v>
      </c>
      <c r="G14" s="214">
        <f t="shared" si="2"/>
        <v>1591.2999999999993</v>
      </c>
      <c r="H14" s="184">
        <f t="shared" si="3"/>
        <v>0.13376780111030662</v>
      </c>
      <c r="I14" s="184">
        <f t="shared" si="4"/>
        <v>7.5283620502048468E-2</v>
      </c>
      <c r="J14" s="184"/>
      <c r="K14" s="215">
        <f>B14/B7</f>
        <v>0.83278985830936092</v>
      </c>
      <c r="L14" s="215">
        <f>C14/C7</f>
        <v>0.85509011104593546</v>
      </c>
      <c r="M14" s="215">
        <f>D14/D7</f>
        <v>0.85740853911560788</v>
      </c>
      <c r="N14" s="3"/>
      <c r="O14" s="9"/>
    </row>
    <row r="15" spans="1:15" ht="15" customHeight="1" x14ac:dyDescent="0.35">
      <c r="A15" s="21" t="s">
        <v>44</v>
      </c>
      <c r="B15" s="29">
        <v>391.4</v>
      </c>
      <c r="C15" s="29">
        <v>301.2</v>
      </c>
      <c r="D15" s="29">
        <v>298</v>
      </c>
      <c r="E15" s="29"/>
      <c r="F15" s="27">
        <f t="shared" si="1"/>
        <v>-90.199999999999989</v>
      </c>
      <c r="G15" s="27">
        <f t="shared" si="2"/>
        <v>-3.1999999999999886</v>
      </c>
      <c r="H15" s="28">
        <f t="shared" si="3"/>
        <v>-0.23045477772100151</v>
      </c>
      <c r="I15" s="28">
        <f t="shared" si="4"/>
        <v>-1.062416998671975E-2</v>
      </c>
      <c r="J15" s="28"/>
      <c r="K15" s="48">
        <f>B15/B26</f>
        <v>0.13568135334696849</v>
      </c>
      <c r="L15" s="48">
        <f>C15/C26</f>
        <v>6.666224022309275E-2</v>
      </c>
      <c r="M15" s="48">
        <f>D15/D26</f>
        <v>8.2796176928206275E-2</v>
      </c>
      <c r="N15" s="3"/>
      <c r="O15" s="9"/>
    </row>
    <row r="16" spans="1:15" ht="15" customHeight="1" x14ac:dyDescent="0.35">
      <c r="A16" s="189" t="s">
        <v>45</v>
      </c>
      <c r="B16" s="243">
        <v>4134.7</v>
      </c>
      <c r="C16" s="243">
        <v>3883.3</v>
      </c>
      <c r="D16" s="243">
        <v>4077.9</v>
      </c>
      <c r="E16" s="243"/>
      <c r="F16" s="244">
        <f t="shared" si="1"/>
        <v>-251.39999999999964</v>
      </c>
      <c r="G16" s="244">
        <f t="shared" si="2"/>
        <v>194.59999999999991</v>
      </c>
      <c r="H16" s="185">
        <f t="shared" si="3"/>
        <v>-6.0802476600478786E-2</v>
      </c>
      <c r="I16" s="185">
        <f t="shared" si="4"/>
        <v>5.0112018128910953E-2</v>
      </c>
      <c r="J16" s="185"/>
      <c r="K16" s="245">
        <f>B16/B26</f>
        <v>1.4333206225950705</v>
      </c>
      <c r="L16" s="245">
        <f>C16/C26</f>
        <v>0.85946041652834027</v>
      </c>
      <c r="M16" s="245">
        <f>D16/D26</f>
        <v>1.1330017781729274</v>
      </c>
      <c r="N16" s="3"/>
      <c r="O16" s="9"/>
    </row>
    <row r="17" spans="1:15" ht="15" customHeight="1" x14ac:dyDescent="0.35">
      <c r="A17" s="21" t="s">
        <v>43</v>
      </c>
      <c r="B17" s="37" t="s">
        <v>89</v>
      </c>
      <c r="C17" s="24">
        <v>1376.4</v>
      </c>
      <c r="D17" s="38" t="s">
        <v>2</v>
      </c>
      <c r="E17" s="38"/>
      <c r="F17" s="30">
        <v>1376.4</v>
      </c>
      <c r="G17" s="36" t="s">
        <v>2</v>
      </c>
      <c r="H17" s="36" t="s">
        <v>2</v>
      </c>
      <c r="I17" s="36" t="s">
        <v>2</v>
      </c>
      <c r="J17" s="36"/>
      <c r="K17" s="36" t="s">
        <v>2</v>
      </c>
      <c r="L17" s="36">
        <v>5.57</v>
      </c>
      <c r="M17" s="36" t="s">
        <v>2</v>
      </c>
      <c r="N17" s="3"/>
      <c r="O17" s="9"/>
    </row>
    <row r="18" spans="1:15" ht="15" customHeight="1" x14ac:dyDescent="0.35">
      <c r="A18" s="47" t="s">
        <v>99</v>
      </c>
      <c r="B18" s="39" t="s">
        <v>89</v>
      </c>
      <c r="C18" s="39" t="s">
        <v>89</v>
      </c>
      <c r="D18" s="39" t="s">
        <v>89</v>
      </c>
      <c r="E18" s="39"/>
      <c r="F18" s="39" t="s">
        <v>89</v>
      </c>
      <c r="G18" s="39" t="s">
        <v>89</v>
      </c>
      <c r="H18" s="39" t="s">
        <v>89</v>
      </c>
      <c r="I18" s="39" t="s">
        <v>89</v>
      </c>
      <c r="J18" s="39"/>
      <c r="K18" s="39" t="s">
        <v>89</v>
      </c>
      <c r="L18" s="39" t="s">
        <v>89</v>
      </c>
      <c r="M18" s="39" t="s">
        <v>89</v>
      </c>
      <c r="N18" s="3"/>
      <c r="O18" s="9"/>
    </row>
    <row r="19" spans="1:15" ht="15" customHeight="1" x14ac:dyDescent="0.35">
      <c r="A19" s="21" t="s">
        <v>46</v>
      </c>
      <c r="B19" s="31">
        <v>93.5</v>
      </c>
      <c r="C19" s="31">
        <v>499.2</v>
      </c>
      <c r="D19" s="31">
        <v>622.79999999999995</v>
      </c>
      <c r="E19" s="31"/>
      <c r="F19" s="27">
        <f t="shared" si="1"/>
        <v>405.7</v>
      </c>
      <c r="G19" s="27">
        <f t="shared" si="2"/>
        <v>123.59999999999997</v>
      </c>
      <c r="H19" s="28">
        <f t="shared" si="3"/>
        <v>4.3390374331550801</v>
      </c>
      <c r="I19" s="28">
        <f t="shared" si="4"/>
        <v>0.24759615384615377</v>
      </c>
      <c r="J19" s="28"/>
      <c r="K19" s="28">
        <f>B19/B26</f>
        <v>3.2412382570111281E-2</v>
      </c>
      <c r="L19" s="28">
        <f>C19/C26</f>
        <v>0.11048403160480712</v>
      </c>
      <c r="M19" s="28">
        <f>D19/D26</f>
        <v>0.17303845298955323</v>
      </c>
      <c r="N19" s="3"/>
      <c r="O19" s="9"/>
    </row>
    <row r="20" spans="1:15" ht="15" customHeight="1" x14ac:dyDescent="0.35">
      <c r="A20" s="11" t="s">
        <v>47</v>
      </c>
      <c r="B20" s="13">
        <v>181.8</v>
      </c>
      <c r="C20" s="13">
        <v>191.4</v>
      </c>
      <c r="D20" s="13">
        <v>96.5</v>
      </c>
      <c r="E20" s="13"/>
      <c r="F20" s="18">
        <f t="shared" si="1"/>
        <v>9.5999999999999943</v>
      </c>
      <c r="G20" s="18">
        <f t="shared" si="2"/>
        <v>-94.9</v>
      </c>
      <c r="H20" s="9">
        <f t="shared" si="3"/>
        <v>5.2805280528052771E-2</v>
      </c>
      <c r="I20" s="9">
        <f t="shared" si="4"/>
        <v>-0.49582027168234066</v>
      </c>
      <c r="J20" s="9"/>
      <c r="K20" s="9">
        <f>B20/B26</f>
        <v>6.3022151350227068E-2</v>
      </c>
      <c r="L20" s="9">
        <f>C20/C26</f>
        <v>4.2361065002323881E-2</v>
      </c>
      <c r="M20" s="9">
        <f>D20/D26</f>
        <v>2.6811513669704381E-2</v>
      </c>
      <c r="N20" s="3"/>
      <c r="O20" s="9"/>
    </row>
    <row r="21" spans="1:15" ht="15" customHeight="1" x14ac:dyDescent="0.35">
      <c r="A21" s="21" t="s">
        <v>48</v>
      </c>
      <c r="B21" s="40">
        <v>-92.5</v>
      </c>
      <c r="C21" s="40">
        <v>-170.3</v>
      </c>
      <c r="D21" s="40">
        <v>-331</v>
      </c>
      <c r="E21" s="40"/>
      <c r="F21" s="27">
        <f t="shared" si="1"/>
        <v>-77.800000000000011</v>
      </c>
      <c r="G21" s="27">
        <f t="shared" si="2"/>
        <v>-160.69999999999999</v>
      </c>
      <c r="H21" s="28">
        <f t="shared" si="3"/>
        <v>0.84108108108108115</v>
      </c>
      <c r="I21" s="28">
        <f t="shared" si="4"/>
        <v>0.9436288901937756</v>
      </c>
      <c r="J21" s="28"/>
      <c r="K21" s="28">
        <f>B21/B26</f>
        <v>-3.2065726072035221E-2</v>
      </c>
      <c r="L21" s="28">
        <f>C21/C26</f>
        <v>-3.7691167031848265E-2</v>
      </c>
      <c r="M21" s="28">
        <f>D21/D26</f>
        <v>-9.1964881084685493E-2</v>
      </c>
      <c r="N21" s="3"/>
      <c r="O21" s="9"/>
    </row>
    <row r="22" spans="1:15" ht="15" customHeight="1" x14ac:dyDescent="0.35">
      <c r="A22" s="14" t="s">
        <v>49</v>
      </c>
      <c r="B22" s="15">
        <v>4317.5</v>
      </c>
      <c r="C22" s="15">
        <v>5780</v>
      </c>
      <c r="D22" s="15">
        <v>4466.2</v>
      </c>
      <c r="E22" s="15"/>
      <c r="F22" s="18">
        <f t="shared" si="1"/>
        <v>1462.5</v>
      </c>
      <c r="G22" s="18">
        <f t="shared" si="2"/>
        <v>-1313.8000000000002</v>
      </c>
      <c r="H22" s="9">
        <f t="shared" si="3"/>
        <v>0.33873769542559351</v>
      </c>
      <c r="I22" s="9">
        <f t="shared" si="4"/>
        <v>-0.22730103806228377</v>
      </c>
      <c r="J22" s="9"/>
      <c r="K22" s="9">
        <f>B22/B26</f>
        <v>1.4966894304433738</v>
      </c>
      <c r="L22" s="9">
        <f>C22/C26</f>
        <v>1.2792421928601465</v>
      </c>
      <c r="M22" s="9">
        <f>D22/D26</f>
        <v>1.2408868637474995</v>
      </c>
      <c r="N22" s="3"/>
      <c r="O22" s="9"/>
    </row>
    <row r="23" spans="1:15" ht="15" customHeight="1" x14ac:dyDescent="0.35">
      <c r="A23" s="21" t="s">
        <v>50</v>
      </c>
      <c r="B23" s="41">
        <v>1432.6</v>
      </c>
      <c r="C23" s="41">
        <v>1262</v>
      </c>
      <c r="D23" s="29">
        <v>871.6</v>
      </c>
      <c r="E23" s="29"/>
      <c r="F23" s="27">
        <f t="shared" si="1"/>
        <v>-170.59999999999991</v>
      </c>
      <c r="G23" s="27">
        <f t="shared" si="2"/>
        <v>-390.4</v>
      </c>
      <c r="H23" s="28">
        <f t="shared" si="3"/>
        <v>-0.1190841826050537</v>
      </c>
      <c r="I23" s="28">
        <f t="shared" si="4"/>
        <v>-0.30935023771790804</v>
      </c>
      <c r="J23" s="28"/>
      <c r="K23" s="28">
        <f>B23/B26</f>
        <v>0.49662009914375843</v>
      </c>
      <c r="L23" s="28">
        <f>C23/C26</f>
        <v>0.27930858951375515</v>
      </c>
      <c r="M23" s="28">
        <f>D23/D26</f>
        <v>0.24216492553900867</v>
      </c>
      <c r="N23" s="3"/>
      <c r="O23" s="9"/>
    </row>
    <row r="24" spans="1:15" ht="15" customHeight="1" x14ac:dyDescent="0.35">
      <c r="A24" s="14" t="s">
        <v>5</v>
      </c>
      <c r="B24" s="15">
        <v>2884.9</v>
      </c>
      <c r="C24" s="15">
        <v>4518</v>
      </c>
      <c r="D24" s="15">
        <v>3594.6</v>
      </c>
      <c r="E24" s="15"/>
      <c r="F24" s="18">
        <f t="shared" si="1"/>
        <v>1633.1</v>
      </c>
      <c r="G24" s="18">
        <f t="shared" si="2"/>
        <v>-923.40000000000009</v>
      </c>
      <c r="H24" s="9">
        <f t="shared" si="3"/>
        <v>0.56608547956601607</v>
      </c>
      <c r="I24" s="9">
        <f t="shared" si="4"/>
        <v>-0.20438247011952193</v>
      </c>
      <c r="J24" s="9"/>
      <c r="K24" s="9">
        <f>B24/B26</f>
        <v>1.0000693312996154</v>
      </c>
      <c r="L24" s="9">
        <f>C24/C26</f>
        <v>0.99993360334639125</v>
      </c>
      <c r="M24" s="9">
        <f>D24/D26</f>
        <v>0.99872193820849076</v>
      </c>
      <c r="N24" s="3"/>
      <c r="O24" s="9"/>
    </row>
    <row r="25" spans="1:15" ht="15" customHeight="1" x14ac:dyDescent="0.35">
      <c r="A25" s="42" t="s">
        <v>90</v>
      </c>
      <c r="B25" s="29">
        <v>0.2</v>
      </c>
      <c r="C25" s="40">
        <v>-0.3</v>
      </c>
      <c r="D25" s="40">
        <v>-4.5999999999999996</v>
      </c>
      <c r="E25" s="40"/>
      <c r="F25" s="27">
        <f t="shared" si="1"/>
        <v>-0.5</v>
      </c>
      <c r="G25" s="27">
        <f t="shared" si="2"/>
        <v>-4.3</v>
      </c>
      <c r="H25" s="28">
        <f t="shared" si="3"/>
        <v>-2.5</v>
      </c>
      <c r="I25" s="28">
        <f t="shared" si="4"/>
        <v>14.333333333333334</v>
      </c>
      <c r="J25" s="28"/>
      <c r="K25" s="28">
        <f>B25/B26</f>
        <v>6.9331299615211294E-5</v>
      </c>
      <c r="L25" s="28">
        <f>C25/C26</f>
        <v>-6.6396653608658115E-5</v>
      </c>
      <c r="M25" s="28">
        <f>D25/D26</f>
        <v>-1.2780617915092243E-3</v>
      </c>
      <c r="N25" s="3"/>
      <c r="O25" s="9"/>
    </row>
    <row r="26" spans="1:15" ht="14.25" customHeight="1" x14ac:dyDescent="0.35">
      <c r="A26" s="43" t="s">
        <v>95</v>
      </c>
      <c r="B26" s="44">
        <v>2884.7</v>
      </c>
      <c r="C26" s="45">
        <v>4518.3</v>
      </c>
      <c r="D26" s="44">
        <v>3599.2</v>
      </c>
      <c r="E26" s="44"/>
      <c r="F26" s="20">
        <f t="shared" si="1"/>
        <v>1633.6000000000004</v>
      </c>
      <c r="G26" s="20">
        <f t="shared" si="2"/>
        <v>-919.10000000000036</v>
      </c>
      <c r="H26" s="17">
        <f t="shared" si="3"/>
        <v>0.56629805525704591</v>
      </c>
      <c r="I26" s="17">
        <f t="shared" si="4"/>
        <v>-0.20341721443905902</v>
      </c>
      <c r="J26" s="17"/>
      <c r="K26" s="17">
        <f>B26/B14</f>
        <v>0.15472953039933487</v>
      </c>
      <c r="L26" s="17">
        <f>C26/C14</f>
        <v>0.21375855119361889</v>
      </c>
      <c r="M26" s="17">
        <f>D26/D14</f>
        <v>0.1583548553150862</v>
      </c>
      <c r="N26" s="3"/>
      <c r="O26" s="9"/>
    </row>
  </sheetData>
  <mergeCells count="2">
    <mergeCell ref="F1:I1"/>
    <mergeCell ref="J1:M1"/>
  </mergeCells>
  <pageMargins left="0.25" right="0.25" top="0.75" bottom="0.75" header="0.3" footer="0.3"/>
  <pageSetup paperSize="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5"/>
  <sheetViews>
    <sheetView tabSelected="1" zoomScale="55" zoomScaleNormal="55" workbookViewId="0">
      <selection activeCell="C11" sqref="C11"/>
    </sheetView>
  </sheetViews>
  <sheetFormatPr defaultRowHeight="12.9" x14ac:dyDescent="0.35"/>
  <cols>
    <col min="1" max="1" width="65" customWidth="1"/>
    <col min="2" max="2" width="17.36328125" customWidth="1"/>
    <col min="3" max="3" width="19.90625" customWidth="1"/>
    <col min="4" max="4" width="18.6328125" customWidth="1"/>
    <col min="5" max="7" width="11.6328125" customWidth="1"/>
    <col min="8" max="8" width="13.6328125" customWidth="1"/>
    <col min="9" max="13" width="11.6328125" customWidth="1"/>
    <col min="16" max="17" width="9.453125" bestFit="1" customWidth="1"/>
    <col min="18" max="18" width="15" customWidth="1"/>
    <col min="19" max="19" width="13.6328125" customWidth="1"/>
    <col min="20" max="20" width="5.81640625" customWidth="1"/>
    <col min="21" max="22" width="9.453125" bestFit="1" customWidth="1"/>
    <col min="23" max="23" width="24" customWidth="1"/>
  </cols>
  <sheetData>
    <row r="1" spans="1:30" ht="31.85" customHeight="1" x14ac:dyDescent="0.35">
      <c r="A1" s="49" t="s">
        <v>102</v>
      </c>
      <c r="B1" s="49"/>
      <c r="C1" s="49"/>
      <c r="D1" s="49"/>
      <c r="E1" s="170"/>
      <c r="F1" s="252" t="s">
        <v>104</v>
      </c>
      <c r="G1" s="252"/>
      <c r="H1" s="252"/>
      <c r="I1" s="252"/>
      <c r="J1" s="247"/>
      <c r="K1" s="252" t="s">
        <v>105</v>
      </c>
      <c r="L1" s="252"/>
      <c r="M1" s="252"/>
      <c r="N1" s="16"/>
    </row>
    <row r="2" spans="1:30" ht="19.2" customHeight="1" x14ac:dyDescent="0.35">
      <c r="A2" s="85" t="s">
        <v>91</v>
      </c>
      <c r="B2" s="50">
        <v>2017</v>
      </c>
      <c r="C2" s="50">
        <v>2018</v>
      </c>
      <c r="D2" s="50">
        <v>2019</v>
      </c>
      <c r="E2" s="249"/>
      <c r="F2" s="82">
        <v>2018</v>
      </c>
      <c r="G2" s="82">
        <v>2019</v>
      </c>
      <c r="H2" s="82">
        <v>2018</v>
      </c>
      <c r="I2" s="82">
        <v>2019</v>
      </c>
      <c r="J2" s="248"/>
      <c r="K2" s="82">
        <v>2017</v>
      </c>
      <c r="L2" s="82">
        <v>2018</v>
      </c>
      <c r="M2" s="82">
        <v>2019</v>
      </c>
      <c r="N2" s="16"/>
    </row>
    <row r="3" spans="1:30" ht="14.25" customHeight="1" x14ac:dyDescent="0.35">
      <c r="A3" s="86" t="s">
        <v>51</v>
      </c>
      <c r="B3" s="86"/>
      <c r="C3" s="86"/>
      <c r="D3" s="103"/>
      <c r="E3" s="26"/>
      <c r="F3" s="26"/>
      <c r="G3" s="26"/>
      <c r="H3" s="26"/>
      <c r="I3" s="26"/>
      <c r="J3" s="26"/>
      <c r="K3" s="26"/>
      <c r="L3" s="26"/>
      <c r="M3" s="26"/>
    </row>
    <row r="4" spans="1:30" ht="14.25" customHeight="1" x14ac:dyDescent="0.4">
      <c r="A4" s="11" t="s">
        <v>52</v>
      </c>
      <c r="B4" s="6"/>
      <c r="C4" s="6"/>
      <c r="D4" s="6"/>
      <c r="E4" s="4"/>
      <c r="F4" s="4"/>
      <c r="G4" s="4"/>
      <c r="H4" s="4"/>
      <c r="I4" s="4"/>
      <c r="J4" s="4"/>
      <c r="K4" s="4"/>
      <c r="L4" s="4"/>
      <c r="M4" s="4"/>
    </row>
    <row r="5" spans="1:30" ht="14.25" customHeight="1" x14ac:dyDescent="0.35">
      <c r="A5" s="7" t="s">
        <v>53</v>
      </c>
      <c r="B5" s="250">
        <v>2462.3000000000002</v>
      </c>
      <c r="C5" s="8">
        <v>8756.2999999999993</v>
      </c>
      <c r="D5" s="8">
        <v>2686.6</v>
      </c>
      <c r="E5" s="9"/>
      <c r="F5" s="83">
        <f>C5-B5</f>
        <v>6293.9999999999991</v>
      </c>
      <c r="G5" s="83">
        <f>D5-C5</f>
        <v>-6069.6999999999989</v>
      </c>
      <c r="H5" s="9">
        <f>(C5-B5)/B5</f>
        <v>2.5561466921171259</v>
      </c>
      <c r="I5" s="9">
        <f>(D5-C5)/C5</f>
        <v>-0.69318090974498359</v>
      </c>
      <c r="J5" s="9"/>
      <c r="K5" s="9">
        <f>B5/B21</f>
        <v>0.17140251712424126</v>
      </c>
      <c r="L5" s="9">
        <f t="shared" ref="L5:M5" si="0">C5/C21</f>
        <v>0.36248364822572893</v>
      </c>
      <c r="M5" s="9">
        <f t="shared" si="0"/>
        <v>0.13978438677183708</v>
      </c>
      <c r="P5" s="4"/>
      <c r="Q5" s="4"/>
      <c r="R5" s="9"/>
      <c r="S5" s="9"/>
      <c r="T5" s="4"/>
      <c r="U5" s="9"/>
      <c r="V5" s="9"/>
      <c r="W5" s="9"/>
    </row>
    <row r="6" spans="1:30" ht="14.25" customHeight="1" x14ac:dyDescent="0.35">
      <c r="A6" s="7" t="s">
        <v>54</v>
      </c>
      <c r="B6" s="65">
        <v>228.6</v>
      </c>
      <c r="C6" s="13">
        <v>181.5</v>
      </c>
      <c r="D6" s="13">
        <v>70.5</v>
      </c>
      <c r="E6" s="9"/>
      <c r="F6" s="83">
        <f t="shared" ref="F6:F45" si="1">C6-B6</f>
        <v>-47.099999999999994</v>
      </c>
      <c r="G6" s="83">
        <f t="shared" ref="G6:G45" si="2">D6-C6</f>
        <v>-111</v>
      </c>
      <c r="H6" s="9">
        <f t="shared" ref="H6:H45" si="3">(C6-B6)/B6</f>
        <v>-0.20603674540682412</v>
      </c>
      <c r="I6" s="9">
        <f t="shared" ref="I6:I45" si="4">(D6-C6)/C6</f>
        <v>-0.61157024793388426</v>
      </c>
      <c r="J6" s="9"/>
      <c r="K6" s="9">
        <f>B6/B21</f>
        <v>1.5913014423344658E-2</v>
      </c>
      <c r="L6" s="9">
        <f t="shared" ref="L6:M6" si="5">C6/C21</f>
        <v>7.5135367852825746E-3</v>
      </c>
      <c r="M6" s="9">
        <f t="shared" si="5"/>
        <v>3.6681304501654565E-3</v>
      </c>
      <c r="P6" s="4"/>
      <c r="Q6" s="4"/>
      <c r="R6" s="9"/>
      <c r="S6" s="9"/>
      <c r="T6" s="4"/>
      <c r="U6" s="9"/>
      <c r="V6" s="9"/>
      <c r="W6" s="9"/>
    </row>
    <row r="7" spans="1:30" ht="14.25" customHeight="1" x14ac:dyDescent="0.35">
      <c r="A7" s="7" t="s">
        <v>55</v>
      </c>
      <c r="B7" s="65">
        <v>870.4</v>
      </c>
      <c r="C7" s="13">
        <v>693.1</v>
      </c>
      <c r="D7" s="13">
        <v>879.2</v>
      </c>
      <c r="E7" s="9"/>
      <c r="F7" s="83">
        <f t="shared" si="1"/>
        <v>-177.29999999999995</v>
      </c>
      <c r="G7" s="83">
        <f t="shared" si="2"/>
        <v>186.10000000000002</v>
      </c>
      <c r="H7" s="9">
        <f t="shared" si="3"/>
        <v>-0.20369944852941171</v>
      </c>
      <c r="I7" s="9">
        <f t="shared" si="4"/>
        <v>0.26850382340210649</v>
      </c>
      <c r="J7" s="9"/>
      <c r="K7" s="9">
        <f>B7/B21</f>
        <v>6.0589185275936958E-2</v>
      </c>
      <c r="L7" s="9">
        <f>C7/C21</f>
        <v>2.8692189233495057E-2</v>
      </c>
      <c r="M7" s="9">
        <f>D7/D21</f>
        <v>4.5744968677808077E-2</v>
      </c>
      <c r="P7" s="4"/>
      <c r="Q7" s="4"/>
      <c r="R7" s="9"/>
      <c r="S7" s="9"/>
      <c r="T7" s="4"/>
      <c r="U7" s="9"/>
      <c r="V7" s="9"/>
      <c r="W7" s="9"/>
    </row>
    <row r="8" spans="1:30" ht="14.25" customHeight="1" x14ac:dyDescent="0.35">
      <c r="A8" s="7" t="s">
        <v>56</v>
      </c>
      <c r="B8" s="100">
        <v>1364</v>
      </c>
      <c r="C8" s="12">
        <v>1400.5</v>
      </c>
      <c r="D8" s="12">
        <v>1529.4</v>
      </c>
      <c r="E8" s="9"/>
      <c r="F8" s="83">
        <f t="shared" si="1"/>
        <v>36.5</v>
      </c>
      <c r="G8" s="83">
        <f t="shared" si="2"/>
        <v>128.90000000000009</v>
      </c>
      <c r="H8" s="9">
        <f t="shared" si="3"/>
        <v>2.6759530791788857E-2</v>
      </c>
      <c r="I8" s="9">
        <f t="shared" si="4"/>
        <v>9.2038557657979359E-2</v>
      </c>
      <c r="J8" s="9"/>
      <c r="K8" s="9">
        <f>B8/B21</f>
        <v>9.4949044940691646E-2</v>
      </c>
      <c r="L8" s="9">
        <f>C8/C21</f>
        <v>5.7976354092497226E-2</v>
      </c>
      <c r="M8" s="9">
        <f>D8/D21</f>
        <v>7.9575017169972326E-2</v>
      </c>
      <c r="P8" s="4"/>
      <c r="Q8" s="4"/>
      <c r="R8" s="9"/>
      <c r="S8" s="9"/>
      <c r="T8" s="4"/>
      <c r="U8" s="9"/>
      <c r="V8" s="9"/>
      <c r="W8" s="9"/>
    </row>
    <row r="9" spans="1:30" ht="14.25" customHeight="1" x14ac:dyDescent="0.35">
      <c r="A9" s="7" t="s">
        <v>57</v>
      </c>
      <c r="B9" s="63">
        <v>358.1</v>
      </c>
      <c r="C9" s="60">
        <v>1462.8</v>
      </c>
      <c r="D9" s="57">
        <v>488.2</v>
      </c>
      <c r="E9" s="9"/>
      <c r="F9" s="83">
        <f t="shared" si="1"/>
        <v>1104.6999999999998</v>
      </c>
      <c r="G9" s="83">
        <f t="shared" si="2"/>
        <v>-974.59999999999991</v>
      </c>
      <c r="H9" s="9">
        <f t="shared" si="3"/>
        <v>3.0848924881318061</v>
      </c>
      <c r="I9" s="9">
        <f t="shared" si="4"/>
        <v>-0.66625649439431223</v>
      </c>
      <c r="J9" s="9"/>
      <c r="K9" s="9">
        <f>B9/B21</f>
        <v>2.4927604833769563E-2</v>
      </c>
      <c r="L9" s="9">
        <f>C9/C21</f>
        <v>6.0555380768657574E-2</v>
      </c>
      <c r="M9" s="9">
        <f>D9/D21</f>
        <v>2.5401152989656395E-2</v>
      </c>
      <c r="P9" s="4"/>
      <c r="Q9" s="4"/>
      <c r="R9" s="9"/>
      <c r="S9" s="9"/>
      <c r="T9" s="4"/>
      <c r="U9" s="9"/>
      <c r="V9" s="9"/>
      <c r="W9" s="9"/>
    </row>
    <row r="10" spans="1:30" ht="14.25" customHeight="1" x14ac:dyDescent="0.35">
      <c r="A10" s="88" t="s">
        <v>62</v>
      </c>
      <c r="B10" s="75" t="s">
        <v>2</v>
      </c>
      <c r="C10" s="75" t="s">
        <v>2</v>
      </c>
      <c r="D10" s="75" t="s">
        <v>2</v>
      </c>
      <c r="E10" s="113"/>
      <c r="F10" s="112" t="s">
        <v>2</v>
      </c>
      <c r="G10" s="112" t="s">
        <v>2</v>
      </c>
      <c r="H10" s="112" t="s">
        <v>2</v>
      </c>
      <c r="I10" s="112" t="s">
        <v>2</v>
      </c>
      <c r="J10" s="113"/>
      <c r="K10" s="112" t="s">
        <v>2</v>
      </c>
      <c r="L10" s="112" t="s">
        <v>2</v>
      </c>
      <c r="M10" s="112" t="s">
        <v>2</v>
      </c>
      <c r="P10" s="4"/>
      <c r="Q10" s="4"/>
      <c r="R10" s="9"/>
      <c r="S10" s="9"/>
      <c r="T10" s="4"/>
      <c r="U10" s="9"/>
      <c r="V10" s="9"/>
      <c r="W10" s="9"/>
    </row>
    <row r="11" spans="1:30" s="1" customFormat="1" ht="14.25" customHeight="1" x14ac:dyDescent="0.35">
      <c r="A11" s="186" t="s">
        <v>58</v>
      </c>
      <c r="B11" s="190">
        <v>5283.4</v>
      </c>
      <c r="C11" s="191">
        <v>12494.2</v>
      </c>
      <c r="D11" s="192">
        <v>5653.9</v>
      </c>
      <c r="E11" s="184"/>
      <c r="F11" s="193">
        <f t="shared" si="1"/>
        <v>7210.8000000000011</v>
      </c>
      <c r="G11" s="193">
        <f t="shared" si="2"/>
        <v>-6840.3000000000011</v>
      </c>
      <c r="H11" s="185">
        <f t="shared" si="3"/>
        <v>1.3648029677858957</v>
      </c>
      <c r="I11" s="185">
        <f t="shared" si="4"/>
        <v>-0.54747802980582994</v>
      </c>
      <c r="J11" s="184"/>
      <c r="K11" s="185">
        <f>B11/B21</f>
        <v>0.36778136659798405</v>
      </c>
      <c r="L11" s="185">
        <f>C11/C21</f>
        <v>0.51722110910566144</v>
      </c>
      <c r="M11" s="185">
        <f>D11/D21</f>
        <v>0.29417365605943935</v>
      </c>
      <c r="P11" s="5"/>
      <c r="Q11" s="5"/>
      <c r="R11" s="17"/>
      <c r="S11" s="17"/>
      <c r="T11" s="5"/>
      <c r="U11" s="17"/>
      <c r="V11" s="17"/>
      <c r="W11" s="17"/>
      <c r="X11"/>
      <c r="Y11"/>
      <c r="Z11"/>
      <c r="AA11"/>
      <c r="AB11"/>
      <c r="AC11"/>
      <c r="AD11"/>
    </row>
    <row r="12" spans="1:30" ht="14.25" customHeight="1" x14ac:dyDescent="0.35">
      <c r="A12" s="89" t="s">
        <v>1</v>
      </c>
      <c r="B12" s="67"/>
      <c r="C12" s="53"/>
      <c r="D12" s="53"/>
      <c r="E12" s="111"/>
      <c r="F12" s="112" t="s">
        <v>2</v>
      </c>
      <c r="G12" s="112" t="s">
        <v>2</v>
      </c>
      <c r="H12" s="112" t="s">
        <v>2</v>
      </c>
      <c r="I12" s="112" t="s">
        <v>2</v>
      </c>
      <c r="J12" s="111"/>
      <c r="K12" s="112" t="s">
        <v>2</v>
      </c>
      <c r="L12" s="112" t="s">
        <v>2</v>
      </c>
      <c r="M12" s="112" t="s">
        <v>2</v>
      </c>
      <c r="P12" s="4"/>
      <c r="Q12" s="4"/>
      <c r="R12" s="4"/>
      <c r="S12" s="4"/>
      <c r="T12" s="4"/>
      <c r="U12" s="4"/>
      <c r="V12" s="4"/>
      <c r="W12" s="4"/>
    </row>
    <row r="13" spans="1:30" ht="14.25" customHeight="1" x14ac:dyDescent="0.35">
      <c r="A13" s="23" t="s">
        <v>59</v>
      </c>
      <c r="B13" s="105">
        <v>542.29999999999995</v>
      </c>
      <c r="C13" s="31">
        <v>267.7</v>
      </c>
      <c r="D13" s="31">
        <v>220</v>
      </c>
      <c r="E13" s="28"/>
      <c r="F13" s="104">
        <f t="shared" si="1"/>
        <v>-274.59999999999997</v>
      </c>
      <c r="G13" s="104">
        <f t="shared" si="2"/>
        <v>-47.699999999999989</v>
      </c>
      <c r="H13" s="28">
        <f t="shared" si="3"/>
        <v>-0.50636179236584911</v>
      </c>
      <c r="I13" s="28">
        <f t="shared" si="4"/>
        <v>-0.17818453492715722</v>
      </c>
      <c r="J13" s="28"/>
      <c r="K13" s="28">
        <f>B13/B21</f>
        <v>3.774990254496853E-2</v>
      </c>
      <c r="L13" s="28">
        <f>C13/C21</f>
        <v>1.1081949297080689E-2</v>
      </c>
      <c r="M13" s="28">
        <f>D13/D21</f>
        <v>1.1446648213282276E-2</v>
      </c>
      <c r="P13" s="4"/>
      <c r="Q13" s="4"/>
      <c r="R13" s="9"/>
      <c r="S13" s="9"/>
      <c r="T13" s="4"/>
      <c r="U13" s="9"/>
      <c r="V13" s="9"/>
      <c r="W13" s="9"/>
    </row>
    <row r="14" spans="1:30" ht="14.25" customHeight="1" x14ac:dyDescent="0.35">
      <c r="A14" s="7" t="s">
        <v>60</v>
      </c>
      <c r="B14" s="65">
        <v>481.6</v>
      </c>
      <c r="C14" s="13">
        <v>334.7</v>
      </c>
      <c r="D14" s="54">
        <v>396</v>
      </c>
      <c r="E14" s="9"/>
      <c r="F14" s="83">
        <f t="shared" si="1"/>
        <v>-146.90000000000003</v>
      </c>
      <c r="G14" s="83">
        <f t="shared" si="2"/>
        <v>61.300000000000011</v>
      </c>
      <c r="H14" s="9">
        <f t="shared" si="3"/>
        <v>-0.30502491694352163</v>
      </c>
      <c r="I14" s="9">
        <f t="shared" si="4"/>
        <v>0.18314908873618169</v>
      </c>
      <c r="J14" s="9"/>
      <c r="K14" s="9">
        <f>B14/B21</f>
        <v>3.3524530823634241E-2</v>
      </c>
      <c r="L14" s="9">
        <f>C14/C21</f>
        <v>1.3855541388617509E-2</v>
      </c>
      <c r="M14" s="9">
        <f>D14/D21</f>
        <v>2.0603966783908096E-2</v>
      </c>
      <c r="P14" s="4"/>
      <c r="Q14" s="4"/>
      <c r="R14" s="9"/>
      <c r="S14" s="9"/>
      <c r="T14" s="4"/>
      <c r="U14" s="9"/>
      <c r="V14" s="9"/>
      <c r="W14" s="9"/>
    </row>
    <row r="15" spans="1:30" ht="14.25" customHeight="1" x14ac:dyDescent="0.35">
      <c r="A15" s="220" t="s">
        <v>61</v>
      </c>
      <c r="B15" s="223">
        <v>4919.5</v>
      </c>
      <c r="C15" s="224">
        <v>5929.1</v>
      </c>
      <c r="D15" s="224">
        <v>6431.7</v>
      </c>
      <c r="E15" s="221"/>
      <c r="F15" s="222">
        <f t="shared" si="1"/>
        <v>1009.6000000000004</v>
      </c>
      <c r="G15" s="222">
        <f t="shared" si="2"/>
        <v>502.59999999999945</v>
      </c>
      <c r="H15" s="221">
        <f t="shared" si="3"/>
        <v>0.20522410814107131</v>
      </c>
      <c r="I15" s="221">
        <f t="shared" si="4"/>
        <v>8.4768345954697913E-2</v>
      </c>
      <c r="J15" s="221"/>
      <c r="K15" s="221">
        <f>B15/B21</f>
        <v>0.34245001949100629</v>
      </c>
      <c r="L15" s="221">
        <f>C15/C21</f>
        <v>0.24544634134225299</v>
      </c>
      <c r="M15" s="221">
        <f>D15/D21</f>
        <v>0.33464276051530728</v>
      </c>
      <c r="P15" s="4"/>
      <c r="Q15" s="4"/>
      <c r="R15" s="9"/>
      <c r="S15" s="9"/>
      <c r="T15" s="4"/>
      <c r="U15" s="9"/>
      <c r="V15" s="9"/>
      <c r="W15" s="9"/>
    </row>
    <row r="16" spans="1:30" ht="14.25" customHeight="1" x14ac:dyDescent="0.35">
      <c r="A16" s="7" t="s">
        <v>62</v>
      </c>
      <c r="B16" s="100">
        <v>795.4</v>
      </c>
      <c r="C16" s="13">
        <v>134.69999999999999</v>
      </c>
      <c r="D16" s="54">
        <v>1765.8</v>
      </c>
      <c r="E16" s="9"/>
      <c r="F16" s="83">
        <f t="shared" si="1"/>
        <v>-660.7</v>
      </c>
      <c r="G16" s="83">
        <f t="shared" si="2"/>
        <v>1631.1</v>
      </c>
      <c r="H16" s="9">
        <f t="shared" si="3"/>
        <v>-0.83065124465677653</v>
      </c>
      <c r="I16" s="9">
        <f t="shared" si="4"/>
        <v>12.10913140311804</v>
      </c>
      <c r="J16" s="9"/>
      <c r="K16" s="9">
        <f>B16/B21</f>
        <v>5.536838001893412E-2</v>
      </c>
      <c r="L16" s="9">
        <f>C16/C21</f>
        <v>5.5761620108956628E-3</v>
      </c>
      <c r="M16" s="9">
        <f>D16/D21</f>
        <v>9.1874960977335635E-2</v>
      </c>
      <c r="P16" s="4"/>
      <c r="Q16" s="4"/>
      <c r="R16" s="9"/>
      <c r="S16" s="9"/>
      <c r="T16" s="4"/>
      <c r="U16" s="9"/>
      <c r="V16" s="9"/>
      <c r="W16" s="9"/>
    </row>
    <row r="17" spans="1:30" ht="14.25" customHeight="1" x14ac:dyDescent="0.35">
      <c r="A17" s="87" t="s">
        <v>63</v>
      </c>
      <c r="B17" s="66">
        <v>362.8</v>
      </c>
      <c r="C17" s="51">
        <v>412.2</v>
      </c>
      <c r="D17" s="31">
        <v>479.6</v>
      </c>
      <c r="E17" s="28"/>
      <c r="F17" s="104">
        <f t="shared" si="1"/>
        <v>49.399999999999977</v>
      </c>
      <c r="G17" s="104">
        <f t="shared" si="2"/>
        <v>67.400000000000034</v>
      </c>
      <c r="H17" s="28">
        <f t="shared" si="3"/>
        <v>0.1361631753031973</v>
      </c>
      <c r="I17" s="28">
        <f t="shared" si="4"/>
        <v>0.16351285783600203</v>
      </c>
      <c r="J17" s="28"/>
      <c r="K17" s="28">
        <f>B17/B21</f>
        <v>2.5254775296541739E-2</v>
      </c>
      <c r="L17" s="28">
        <f>C17/C21</f>
        <v>1.7063800897484722E-2</v>
      </c>
      <c r="M17" s="28">
        <f>D17/D21</f>
        <v>2.4953693104955363E-2</v>
      </c>
      <c r="P17" s="4"/>
      <c r="Q17" s="4"/>
      <c r="R17" s="9"/>
      <c r="S17" s="9"/>
      <c r="T17" s="4"/>
      <c r="U17" s="9"/>
      <c r="V17" s="9"/>
      <c r="W17" s="9"/>
    </row>
    <row r="18" spans="1:30" ht="14.25" customHeight="1" x14ac:dyDescent="0.35">
      <c r="A18" s="7" t="s">
        <v>64</v>
      </c>
      <c r="B18" s="65">
        <v>441.4</v>
      </c>
      <c r="C18" s="12">
        <v>1042.2</v>
      </c>
      <c r="D18" s="54">
        <v>781.8</v>
      </c>
      <c r="E18" s="9"/>
      <c r="F18" s="83">
        <f t="shared" si="1"/>
        <v>600.80000000000007</v>
      </c>
      <c r="G18" s="83">
        <f t="shared" si="2"/>
        <v>-260.40000000000009</v>
      </c>
      <c r="H18" s="9">
        <f t="shared" si="3"/>
        <v>1.361123697326688</v>
      </c>
      <c r="I18" s="9">
        <f t="shared" si="4"/>
        <v>-0.24985607369027066</v>
      </c>
      <c r="J18" s="9"/>
      <c r="K18" s="9">
        <f>B18/B21</f>
        <v>3.0726179205880711E-2</v>
      </c>
      <c r="L18" s="9">
        <f>C18/C21</f>
        <v>4.3143845937308536E-2</v>
      </c>
      <c r="M18" s="9">
        <f>D18/D21</f>
        <v>4.0677225332473102E-2</v>
      </c>
      <c r="P18" s="4"/>
      <c r="Q18" s="4"/>
      <c r="R18" s="9"/>
      <c r="S18" s="9"/>
      <c r="T18" s="4"/>
      <c r="U18" s="9"/>
      <c r="V18" s="9"/>
      <c r="W18" s="9"/>
    </row>
    <row r="19" spans="1:30" ht="14.25" customHeight="1" x14ac:dyDescent="0.35">
      <c r="A19" s="220" t="s">
        <v>65</v>
      </c>
      <c r="B19" s="223">
        <v>1539.2</v>
      </c>
      <c r="C19" s="225">
        <v>3541.6</v>
      </c>
      <c r="D19" s="225">
        <v>3490.8</v>
      </c>
      <c r="E19" s="221"/>
      <c r="F19" s="222">
        <f t="shared" si="1"/>
        <v>2002.3999999999999</v>
      </c>
      <c r="G19" s="222">
        <f t="shared" si="2"/>
        <v>-50.799999999999727</v>
      </c>
      <c r="H19" s="221">
        <f t="shared" si="3"/>
        <v>1.3009355509355509</v>
      </c>
      <c r="I19" s="221">
        <f t="shared" si="4"/>
        <v>-1.4343799412694751E-2</v>
      </c>
      <c r="J19" s="221"/>
      <c r="K19" s="221">
        <f>B19/B21</f>
        <v>0.10714484602105029</v>
      </c>
      <c r="L19" s="221">
        <f>C19/C21</f>
        <v>0.14661125002069844</v>
      </c>
      <c r="M19" s="221">
        <f>D19/D21</f>
        <v>0.18162708901329894</v>
      </c>
      <c r="P19" s="4"/>
      <c r="Q19" s="4"/>
      <c r="R19" s="9"/>
      <c r="S19" s="9"/>
      <c r="T19" s="4"/>
      <c r="U19" s="9"/>
      <c r="V19" s="9"/>
      <c r="W19" s="9"/>
    </row>
    <row r="20" spans="1:30" ht="14.15" customHeight="1" x14ac:dyDescent="0.35">
      <c r="A20" s="55" t="s">
        <v>0</v>
      </c>
      <c r="B20" s="84">
        <f>B13+B14+B15+B16+B17+B18+B19</f>
        <v>9082.1999999999989</v>
      </c>
      <c r="C20" s="84">
        <f>C13+C14+C15+C16+C17+C18+C19</f>
        <v>11662.199999999999</v>
      </c>
      <c r="D20" s="84">
        <f>D13+D14+D15+D16+D17+D18+D19</f>
        <v>13565.7</v>
      </c>
      <c r="E20" s="111"/>
      <c r="F20" s="114">
        <f t="shared" si="1"/>
        <v>2580</v>
      </c>
      <c r="G20" s="114">
        <f t="shared" si="2"/>
        <v>1903.5000000000018</v>
      </c>
      <c r="H20" s="113">
        <f t="shared" si="3"/>
        <v>0.28407214111118456</v>
      </c>
      <c r="I20" s="113">
        <f t="shared" si="4"/>
        <v>0.16321963265936118</v>
      </c>
      <c r="J20" s="111"/>
      <c r="K20" s="113">
        <f>B20/B21</f>
        <v>0.63221863340201578</v>
      </c>
      <c r="L20" s="113">
        <f>C20/C21</f>
        <v>0.48277889089433851</v>
      </c>
      <c r="M20" s="113">
        <f>D20/D21</f>
        <v>0.70582634394056076</v>
      </c>
      <c r="P20" s="4"/>
      <c r="Q20" s="4"/>
      <c r="R20" s="4"/>
      <c r="S20" s="4"/>
      <c r="T20" s="4"/>
      <c r="U20" s="9"/>
      <c r="V20" s="9"/>
      <c r="W20" s="4"/>
    </row>
    <row r="21" spans="1:30" s="1" customFormat="1" ht="15" customHeight="1" thickBot="1" x14ac:dyDescent="0.4">
      <c r="A21" s="186" t="s">
        <v>66</v>
      </c>
      <c r="B21" s="194">
        <v>14365.6</v>
      </c>
      <c r="C21" s="195">
        <v>24156.400000000001</v>
      </c>
      <c r="D21" s="195">
        <v>19219.599999999999</v>
      </c>
      <c r="E21" s="184"/>
      <c r="F21" s="193">
        <f t="shared" si="1"/>
        <v>9790.8000000000011</v>
      </c>
      <c r="G21" s="193">
        <f t="shared" si="2"/>
        <v>-4936.8000000000029</v>
      </c>
      <c r="H21" s="185">
        <f t="shared" si="3"/>
        <v>0.68154480147017882</v>
      </c>
      <c r="I21" s="185">
        <f t="shared" si="4"/>
        <v>-0.20436820055968616</v>
      </c>
      <c r="J21" s="184"/>
      <c r="K21" s="185">
        <f>B21/B21</f>
        <v>1</v>
      </c>
      <c r="L21" s="185">
        <f>C21/C21</f>
        <v>1</v>
      </c>
      <c r="M21" s="185">
        <f>D21/D21</f>
        <v>1</v>
      </c>
      <c r="P21" s="5"/>
      <c r="Q21" s="5"/>
      <c r="R21" s="17"/>
      <c r="S21" s="17"/>
      <c r="T21" s="5"/>
      <c r="U21" s="56"/>
      <c r="V21" s="56"/>
      <c r="W21" s="56"/>
      <c r="X21"/>
      <c r="Y21"/>
      <c r="Z21"/>
      <c r="AA21"/>
      <c r="AB21"/>
      <c r="AC21"/>
      <c r="AD21"/>
    </row>
    <row r="22" spans="1:30" ht="14.25" customHeight="1" thickTop="1" x14ac:dyDescent="0.35">
      <c r="A22" s="90" t="s">
        <v>67</v>
      </c>
      <c r="B22" s="68"/>
      <c r="C22" s="68"/>
      <c r="D22" s="106"/>
      <c r="E22" s="26"/>
      <c r="F22" s="107" t="s">
        <v>2</v>
      </c>
      <c r="G22" s="107" t="s">
        <v>2</v>
      </c>
      <c r="H22" s="107" t="s">
        <v>2</v>
      </c>
      <c r="I22" s="107" t="s">
        <v>2</v>
      </c>
      <c r="J22" s="26"/>
      <c r="K22" s="26"/>
      <c r="L22" s="26"/>
      <c r="M22" s="26"/>
      <c r="P22" s="4"/>
      <c r="Q22" s="4"/>
      <c r="R22" s="4"/>
      <c r="S22" s="4"/>
      <c r="T22" s="4"/>
      <c r="U22" s="4"/>
      <c r="V22" s="4"/>
      <c r="W22" s="4"/>
    </row>
    <row r="23" spans="1:30" ht="14.25" customHeight="1" x14ac:dyDescent="0.4">
      <c r="A23" s="11" t="s">
        <v>68</v>
      </c>
      <c r="B23" s="6"/>
      <c r="C23" s="6"/>
      <c r="D23" s="6"/>
      <c r="E23" s="4"/>
      <c r="F23" s="83"/>
      <c r="G23" s="83"/>
      <c r="H23" s="9"/>
      <c r="I23" s="9"/>
      <c r="J23" s="4"/>
      <c r="K23" s="4"/>
      <c r="L23" s="4"/>
      <c r="M23" s="4"/>
      <c r="P23" s="4"/>
      <c r="Q23" s="4"/>
      <c r="R23" s="4"/>
      <c r="S23" s="4"/>
      <c r="T23" s="4"/>
      <c r="U23" s="4"/>
      <c r="V23" s="4"/>
      <c r="W23" s="4"/>
    </row>
    <row r="24" spans="1:30" ht="14.25" customHeight="1" x14ac:dyDescent="0.35">
      <c r="A24" s="226" t="s">
        <v>69</v>
      </c>
      <c r="B24" s="227">
        <v>782.5</v>
      </c>
      <c r="C24" s="228">
        <v>1179.3</v>
      </c>
      <c r="D24" s="228">
        <v>1189.7</v>
      </c>
      <c r="E24" s="229"/>
      <c r="F24" s="230">
        <f t="shared" si="1"/>
        <v>396.79999999999995</v>
      </c>
      <c r="G24" s="230">
        <f t="shared" si="2"/>
        <v>10.400000000000091</v>
      </c>
      <c r="H24" s="229">
        <f t="shared" si="3"/>
        <v>0.50709265175718843</v>
      </c>
      <c r="I24" s="229">
        <f t="shared" si="4"/>
        <v>8.8187908081065816E-3</v>
      </c>
      <c r="J24" s="229"/>
      <c r="K24" s="229">
        <f>B24/B45</f>
        <v>5.4470401514729629E-2</v>
      </c>
      <c r="L24" s="229">
        <f t="shared" ref="L24:M24" si="6">C24/C45</f>
        <v>4.8819360500736861E-2</v>
      </c>
      <c r="M24" s="229">
        <f t="shared" si="6"/>
        <v>6.1900351724281467E-2</v>
      </c>
      <c r="P24" s="4"/>
      <c r="Q24" s="4"/>
      <c r="R24" s="9"/>
      <c r="S24" s="9"/>
      <c r="T24" s="4"/>
      <c r="U24" s="9"/>
      <c r="V24" s="9"/>
      <c r="W24" s="9"/>
    </row>
    <row r="25" spans="1:30" ht="14.25" customHeight="1" x14ac:dyDescent="0.35">
      <c r="A25" s="14" t="s">
        <v>100</v>
      </c>
      <c r="B25" s="108" t="s">
        <v>2</v>
      </c>
      <c r="C25" s="108" t="s">
        <v>2</v>
      </c>
      <c r="D25" s="108" t="s">
        <v>2</v>
      </c>
      <c r="E25" s="4"/>
      <c r="F25" s="96" t="s">
        <v>2</v>
      </c>
      <c r="G25" s="96" t="s">
        <v>2</v>
      </c>
      <c r="H25" s="96" t="s">
        <v>2</v>
      </c>
      <c r="I25" s="96" t="s">
        <v>2</v>
      </c>
      <c r="J25" s="4"/>
      <c r="K25" s="96" t="s">
        <v>2</v>
      </c>
      <c r="L25" s="96" t="s">
        <v>2</v>
      </c>
      <c r="M25" s="96" t="s">
        <v>2</v>
      </c>
      <c r="P25" s="4"/>
      <c r="Q25" s="4"/>
      <c r="R25" s="9"/>
      <c r="S25" s="9"/>
      <c r="T25" s="4"/>
      <c r="U25" s="9"/>
      <c r="V25" s="9"/>
      <c r="W25" s="9"/>
    </row>
    <row r="26" spans="1:30" ht="14.25" customHeight="1" x14ac:dyDescent="0.35">
      <c r="A26" s="226" t="s">
        <v>70</v>
      </c>
      <c r="B26" s="231">
        <v>1934.5</v>
      </c>
      <c r="C26" s="232">
        <v>1752.5</v>
      </c>
      <c r="D26" s="232">
        <v>1753.7</v>
      </c>
      <c r="E26" s="229"/>
      <c r="F26" s="230">
        <f t="shared" si="1"/>
        <v>-182</v>
      </c>
      <c r="G26" s="230">
        <f t="shared" si="2"/>
        <v>1.2000000000000455</v>
      </c>
      <c r="H26" s="229">
        <f t="shared" si="3"/>
        <v>-9.4081157921943659E-2</v>
      </c>
      <c r="I26" s="229">
        <f t="shared" si="4"/>
        <v>6.8473609129817141E-4</v>
      </c>
      <c r="J26" s="229"/>
      <c r="K26" s="229">
        <f>B26/B45</f>
        <v>0.13466197026229326</v>
      </c>
      <c r="L26" s="229">
        <f>C26/C45</f>
        <v>7.2548061797287677E-2</v>
      </c>
      <c r="M26" s="229">
        <f>D26/D45</f>
        <v>9.1245395325605119E-2</v>
      </c>
      <c r="P26" s="4"/>
      <c r="Q26" s="4"/>
      <c r="R26" s="4"/>
      <c r="S26" s="9"/>
      <c r="T26" s="4"/>
      <c r="U26" s="9"/>
      <c r="V26" s="9"/>
      <c r="W26" s="9"/>
    </row>
    <row r="27" spans="1:30" ht="14.25" customHeight="1" x14ac:dyDescent="0.35">
      <c r="A27" s="14" t="s">
        <v>3</v>
      </c>
      <c r="B27" s="109" t="s">
        <v>2</v>
      </c>
      <c r="C27" s="13">
        <v>656.8</v>
      </c>
      <c r="D27" s="13">
        <v>664.6</v>
      </c>
      <c r="E27" s="9"/>
      <c r="F27" s="96" t="s">
        <v>2</v>
      </c>
      <c r="G27" s="83">
        <f t="shared" si="2"/>
        <v>7.8000000000000682</v>
      </c>
      <c r="H27" s="96" t="s">
        <v>2</v>
      </c>
      <c r="I27" s="9">
        <f t="shared" si="4"/>
        <v>1.1875761266747973E-2</v>
      </c>
      <c r="J27" s="9"/>
      <c r="K27" s="96" t="s">
        <v>2</v>
      </c>
      <c r="L27" s="9">
        <f>C27/C45</f>
        <v>2.7189481876438538E-2</v>
      </c>
      <c r="M27" s="9">
        <f>D27/D45</f>
        <v>3.457928364794273E-2</v>
      </c>
      <c r="P27" s="4"/>
      <c r="Q27" s="4"/>
      <c r="R27" s="9"/>
      <c r="S27" s="9"/>
      <c r="T27" s="4"/>
      <c r="U27" s="9"/>
      <c r="V27" s="9"/>
      <c r="W27" s="9"/>
    </row>
    <row r="28" spans="1:30" ht="14.25" customHeight="1" x14ac:dyDescent="0.35">
      <c r="A28" s="14" t="s">
        <v>4</v>
      </c>
      <c r="B28" s="81" t="s">
        <v>2</v>
      </c>
      <c r="C28" s="13">
        <v>102.8</v>
      </c>
      <c r="D28" s="57">
        <v>1291.7</v>
      </c>
      <c r="E28" s="9"/>
      <c r="F28" s="96" t="s">
        <v>2</v>
      </c>
      <c r="G28" s="83">
        <f t="shared" si="2"/>
        <v>1188.9000000000001</v>
      </c>
      <c r="H28" s="96" t="s">
        <v>2</v>
      </c>
      <c r="I28" s="9">
        <f t="shared" si="4"/>
        <v>11.565175097276265</v>
      </c>
      <c r="J28" s="9"/>
      <c r="K28" s="96" t="s">
        <v>2</v>
      </c>
      <c r="L28" s="9">
        <f>C28/C45</f>
        <v>4.2556010001490287E-3</v>
      </c>
      <c r="M28" s="9">
        <f>D28/D45</f>
        <v>6.7207434077712347E-2</v>
      </c>
      <c r="P28" s="4"/>
      <c r="Q28" s="4"/>
      <c r="R28" s="9"/>
      <c r="S28" s="9"/>
      <c r="T28" s="4"/>
      <c r="U28" s="9"/>
      <c r="V28" s="9"/>
      <c r="W28" s="9"/>
    </row>
    <row r="29" spans="1:30" ht="14.25" customHeight="1" x14ac:dyDescent="0.35">
      <c r="A29" s="226" t="s">
        <v>75</v>
      </c>
      <c r="B29" s="234">
        <v>4.4000000000000004</v>
      </c>
      <c r="C29" s="235">
        <v>6775.7</v>
      </c>
      <c r="D29" s="235">
        <v>6744.4</v>
      </c>
      <c r="E29" s="229"/>
      <c r="F29" s="230">
        <f t="shared" si="1"/>
        <v>6771.3</v>
      </c>
      <c r="G29" s="230">
        <f t="shared" si="2"/>
        <v>-31.300000000000182</v>
      </c>
      <c r="H29" s="229">
        <f t="shared" si="3"/>
        <v>1538.931818181818</v>
      </c>
      <c r="I29" s="229">
        <f t="shared" si="4"/>
        <v>-4.6194489130274635E-3</v>
      </c>
      <c r="J29" s="229"/>
      <c r="K29" s="229">
        <f>B29/B45</f>
        <v>3.0628724174416665E-4</v>
      </c>
      <c r="L29" s="229">
        <f>C29/C45</f>
        <v>0.28049295424814952</v>
      </c>
      <c r="M29" s="229">
        <f>D29/D45</f>
        <v>0.3509126100439135</v>
      </c>
      <c r="P29" s="4"/>
      <c r="Q29" s="4"/>
      <c r="R29" s="9"/>
      <c r="S29" s="9"/>
      <c r="T29" s="4"/>
      <c r="U29" s="9"/>
      <c r="V29" s="9"/>
      <c r="W29" s="9"/>
    </row>
    <row r="30" spans="1:30" ht="14.25" customHeight="1" x14ac:dyDescent="0.35">
      <c r="A30" s="226" t="s">
        <v>71</v>
      </c>
      <c r="B30" s="231">
        <v>1288.5</v>
      </c>
      <c r="C30" s="232">
        <v>1642.9</v>
      </c>
      <c r="D30" s="232">
        <v>1269</v>
      </c>
      <c r="E30" s="233"/>
      <c r="F30" s="230">
        <f t="shared" si="1"/>
        <v>354.40000000000009</v>
      </c>
      <c r="G30" s="230">
        <f t="shared" si="2"/>
        <v>-373.90000000000009</v>
      </c>
      <c r="H30" s="229">
        <f t="shared" si="3"/>
        <v>0.2750485060147459</v>
      </c>
      <c r="I30" s="229">
        <f t="shared" si="4"/>
        <v>-0.22758536733824339</v>
      </c>
      <c r="J30" s="233"/>
      <c r="K30" s="229">
        <f>B30/B45</f>
        <v>8.9693434315308795E-2</v>
      </c>
      <c r="L30" s="229">
        <f>C30/C45</f>
        <v>6.8010961898296099E-2</v>
      </c>
      <c r="M30" s="229">
        <f>D30/D45</f>
        <v>6.6026348102978208E-2</v>
      </c>
      <c r="P30" s="4"/>
      <c r="Q30" s="4"/>
      <c r="R30" s="4"/>
      <c r="S30" s="4"/>
      <c r="T30" s="4"/>
      <c r="U30" s="4"/>
      <c r="V30" s="4"/>
      <c r="W30" s="4"/>
    </row>
    <row r="31" spans="1:30" s="1" customFormat="1" ht="14.25" customHeight="1" x14ac:dyDescent="0.35">
      <c r="A31" s="226" t="s">
        <v>72</v>
      </c>
      <c r="B31" s="236" t="s">
        <v>2</v>
      </c>
      <c r="C31" s="237">
        <v>349.9</v>
      </c>
      <c r="D31" s="238" t="s">
        <v>2</v>
      </c>
      <c r="E31" s="239"/>
      <c r="F31" s="240" t="s">
        <v>2</v>
      </c>
      <c r="G31" s="240" t="s">
        <v>2</v>
      </c>
      <c r="H31" s="240" t="s">
        <v>2</v>
      </c>
      <c r="I31" s="240" t="s">
        <v>2</v>
      </c>
      <c r="J31" s="239"/>
      <c r="K31" s="240" t="s">
        <v>2</v>
      </c>
      <c r="L31" s="240" t="s">
        <v>2</v>
      </c>
      <c r="M31" s="240" t="s">
        <v>2</v>
      </c>
      <c r="P31" s="5"/>
      <c r="Q31" s="5"/>
      <c r="R31" s="17"/>
      <c r="S31" s="17"/>
      <c r="T31" s="5"/>
      <c r="U31" s="17"/>
      <c r="V31" s="17"/>
      <c r="W31" s="17"/>
      <c r="X31"/>
      <c r="Y31"/>
      <c r="Z31"/>
      <c r="AA31"/>
      <c r="AB31"/>
      <c r="AC31"/>
      <c r="AD31"/>
    </row>
    <row r="32" spans="1:30" ht="14.25" customHeight="1" x14ac:dyDescent="0.35">
      <c r="A32" s="196" t="s">
        <v>73</v>
      </c>
      <c r="B32" s="197">
        <v>4220.7</v>
      </c>
      <c r="C32" s="191">
        <v>5684.2</v>
      </c>
      <c r="D32" s="192">
        <v>6168.7</v>
      </c>
      <c r="E32" s="185"/>
      <c r="F32" s="193">
        <f t="shared" si="1"/>
        <v>1463.5</v>
      </c>
      <c r="G32" s="193">
        <f t="shared" si="2"/>
        <v>484.5</v>
      </c>
      <c r="H32" s="185">
        <f t="shared" si="3"/>
        <v>0.34674343118440071</v>
      </c>
      <c r="I32" s="185">
        <f t="shared" si="4"/>
        <v>8.5236268956053629E-2</v>
      </c>
      <c r="J32" s="185"/>
      <c r="K32" s="185">
        <f>B32/B45</f>
        <v>0.29380603664309179</v>
      </c>
      <c r="L32" s="185">
        <f>C32/C45</f>
        <v>0.23530824129423256</v>
      </c>
      <c r="M32" s="185">
        <f>D32/D45</f>
        <v>0.32095881287851985</v>
      </c>
      <c r="P32" s="4"/>
      <c r="Q32" s="4"/>
      <c r="R32" s="9"/>
      <c r="S32" s="9"/>
      <c r="T32" s="4"/>
      <c r="U32" s="9"/>
      <c r="V32" s="9"/>
      <c r="W32" s="9"/>
    </row>
    <row r="33" spans="1:30" ht="14.25" customHeight="1" x14ac:dyDescent="0.35">
      <c r="A33" s="11" t="s">
        <v>74</v>
      </c>
      <c r="B33" s="78">
        <v>3932.6</v>
      </c>
      <c r="C33" s="12">
        <v>9090.2000000000007</v>
      </c>
      <c r="D33" s="12">
        <v>11167</v>
      </c>
      <c r="E33" s="9"/>
      <c r="F33" s="83">
        <f t="shared" si="1"/>
        <v>5157.6000000000004</v>
      </c>
      <c r="G33" s="83">
        <f t="shared" si="2"/>
        <v>2076.7999999999993</v>
      </c>
      <c r="H33" s="9">
        <f t="shared" si="3"/>
        <v>1.3114987540049841</v>
      </c>
      <c r="I33" s="9">
        <f t="shared" si="4"/>
        <v>0.22846582033398596</v>
      </c>
      <c r="J33" s="9"/>
      <c r="K33" s="9">
        <f>B33/B45</f>
        <v>0.27375118338252491</v>
      </c>
      <c r="L33" s="9">
        <f>C33/C45</f>
        <v>0.37630607209683564</v>
      </c>
      <c r="M33" s="9">
        <f>D33/D45</f>
        <v>0.58102145726237808</v>
      </c>
      <c r="P33" s="4"/>
      <c r="Q33" s="4"/>
      <c r="R33" s="9"/>
      <c r="S33" s="9"/>
      <c r="T33" s="4"/>
      <c r="U33" s="9"/>
      <c r="V33" s="9"/>
      <c r="W33" s="9"/>
    </row>
    <row r="34" spans="1:30" ht="14.25" customHeight="1" x14ac:dyDescent="0.35">
      <c r="A34" s="11" t="s">
        <v>76</v>
      </c>
      <c r="B34" s="76">
        <v>750.9</v>
      </c>
      <c r="C34" s="60">
        <v>1430.5</v>
      </c>
      <c r="D34" s="60">
        <v>1370.5</v>
      </c>
      <c r="E34" s="9"/>
      <c r="F34" s="83">
        <f t="shared" si="1"/>
        <v>679.6</v>
      </c>
      <c r="G34" s="83">
        <f t="shared" si="2"/>
        <v>-60</v>
      </c>
      <c r="H34" s="9">
        <f t="shared" si="3"/>
        <v>0.90504727660141171</v>
      </c>
      <c r="I34" s="9">
        <f t="shared" si="4"/>
        <v>-4.1943376441803563E-2</v>
      </c>
      <c r="J34" s="9"/>
      <c r="K34" s="9">
        <f>B34/B45</f>
        <v>5.2270702233112434E-2</v>
      </c>
      <c r="L34" s="9">
        <f>C34/C45</f>
        <v>5.9218260999155503E-2</v>
      </c>
      <c r="M34" s="9">
        <f>D34/D45</f>
        <v>7.130741534683345E-2</v>
      </c>
      <c r="P34" s="4"/>
      <c r="Q34" s="4"/>
      <c r="R34" s="9"/>
      <c r="S34" s="9"/>
      <c r="T34" s="4"/>
      <c r="U34" s="4"/>
      <c r="V34" s="9"/>
      <c r="W34" s="9"/>
    </row>
    <row r="35" spans="1:30" ht="14.25" customHeight="1" x14ac:dyDescent="0.35">
      <c r="A35" s="198" t="s">
        <v>103</v>
      </c>
      <c r="B35" s="199">
        <f>B33+B34</f>
        <v>4683.5</v>
      </c>
      <c r="C35" s="200">
        <f>C33+C34</f>
        <v>10520.7</v>
      </c>
      <c r="D35" s="200">
        <f>D33+D34</f>
        <v>12537.5</v>
      </c>
      <c r="E35" s="185"/>
      <c r="F35" s="193">
        <f t="shared" si="1"/>
        <v>5837.2000000000007</v>
      </c>
      <c r="G35" s="193">
        <f t="shared" si="2"/>
        <v>2016.7999999999993</v>
      </c>
      <c r="H35" s="185">
        <f t="shared" si="3"/>
        <v>1.2463328707163448</v>
      </c>
      <c r="I35" s="185">
        <f t="shared" si="4"/>
        <v>0.19169827102759313</v>
      </c>
      <c r="J35" s="185"/>
      <c r="K35" s="185">
        <f>B35/B45</f>
        <v>0.32602188561563733</v>
      </c>
      <c r="L35" s="185">
        <f>C35/C45</f>
        <v>0.43552433309599115</v>
      </c>
      <c r="M35" s="185">
        <f>D35/D45</f>
        <v>0.65232887260921146</v>
      </c>
      <c r="P35" s="4"/>
      <c r="Q35" s="4"/>
      <c r="R35" s="9"/>
      <c r="S35" s="9"/>
      <c r="T35" s="4"/>
      <c r="U35" s="4"/>
      <c r="V35" s="9"/>
      <c r="W35" s="9"/>
    </row>
    <row r="36" spans="1:30" s="1" customFormat="1" ht="14.25" customHeight="1" x14ac:dyDescent="0.35">
      <c r="A36" s="91" t="s">
        <v>77</v>
      </c>
      <c r="B36" s="101">
        <v>8908.6</v>
      </c>
      <c r="C36" s="59">
        <v>22980.6</v>
      </c>
      <c r="D36" s="59">
        <v>25450.6</v>
      </c>
      <c r="E36" s="97"/>
      <c r="F36" s="98">
        <f t="shared" si="1"/>
        <v>14071.999999999998</v>
      </c>
      <c r="G36" s="98">
        <f t="shared" si="2"/>
        <v>2470</v>
      </c>
      <c r="H36" s="99">
        <f t="shared" si="3"/>
        <v>1.5795972431133958</v>
      </c>
      <c r="I36" s="99">
        <f t="shared" si="4"/>
        <v>0.1074819630470919</v>
      </c>
      <c r="J36" s="97"/>
      <c r="K36" s="99">
        <f>B36/B45</f>
        <v>0.62013420950047338</v>
      </c>
      <c r="L36" s="99">
        <f>C36/C45</f>
        <v>0.95132552863837316</v>
      </c>
      <c r="M36" s="99">
        <f>D36/D45</f>
        <v>1.3242002955316448</v>
      </c>
      <c r="P36" s="5"/>
      <c r="Q36" s="5"/>
      <c r="R36" s="17"/>
      <c r="S36" s="17"/>
      <c r="T36" s="5"/>
      <c r="U36" s="17"/>
      <c r="V36" s="17"/>
      <c r="W36" s="17"/>
      <c r="X36"/>
      <c r="Y36"/>
      <c r="Z36"/>
      <c r="AA36"/>
      <c r="AB36"/>
      <c r="AC36"/>
      <c r="AD36"/>
    </row>
    <row r="37" spans="1:30" ht="14.25" customHeight="1" x14ac:dyDescent="0.4">
      <c r="A37" s="92" t="s">
        <v>78</v>
      </c>
      <c r="B37" s="6"/>
      <c r="C37" s="6"/>
      <c r="D37" s="6"/>
      <c r="E37" s="4"/>
      <c r="F37" s="83"/>
      <c r="G37" s="83"/>
      <c r="H37" s="9"/>
      <c r="I37" s="9"/>
      <c r="J37" s="4"/>
      <c r="K37" s="9"/>
      <c r="L37" s="9"/>
      <c r="M37" s="9"/>
    </row>
    <row r="38" spans="1:30" ht="27.75" customHeight="1" x14ac:dyDescent="0.35">
      <c r="A38" s="80" t="s">
        <v>79</v>
      </c>
      <c r="B38" s="69">
        <v>1.4</v>
      </c>
      <c r="C38" s="61">
        <v>1.3</v>
      </c>
      <c r="D38" s="61">
        <v>1.2</v>
      </c>
      <c r="E38" s="26"/>
      <c r="F38" s="104">
        <f t="shared" si="1"/>
        <v>-9.9999999999999867E-2</v>
      </c>
      <c r="G38" s="104">
        <f t="shared" si="2"/>
        <v>-0.10000000000000009</v>
      </c>
      <c r="H38" s="28">
        <f t="shared" si="3"/>
        <v>-7.1428571428571341E-2</v>
      </c>
      <c r="I38" s="28">
        <f t="shared" si="4"/>
        <v>-7.6923076923076983E-2</v>
      </c>
      <c r="J38" s="26"/>
      <c r="K38" s="28">
        <f>B38/B45</f>
        <v>9.745503146405301E-5</v>
      </c>
      <c r="L38" s="28">
        <f>C38/C45</f>
        <v>5.3815965955191999E-5</v>
      </c>
      <c r="M38" s="28">
        <f>D38/D45</f>
        <v>6.2436262981539685E-5</v>
      </c>
      <c r="R38" s="74"/>
    </row>
    <row r="39" spans="1:30" ht="14.25" customHeight="1" x14ac:dyDescent="0.35">
      <c r="A39" s="14" t="s">
        <v>80</v>
      </c>
      <c r="B39" s="65">
        <v>41.1</v>
      </c>
      <c r="C39" s="13">
        <v>41.1</v>
      </c>
      <c r="D39" s="13">
        <v>41.1</v>
      </c>
      <c r="E39" s="4"/>
      <c r="F39" s="83">
        <f t="shared" si="1"/>
        <v>0</v>
      </c>
      <c r="G39" s="83">
        <f t="shared" si="2"/>
        <v>0</v>
      </c>
      <c r="H39" s="9">
        <f t="shared" si="3"/>
        <v>0</v>
      </c>
      <c r="I39" s="9">
        <f t="shared" si="4"/>
        <v>0</v>
      </c>
      <c r="J39" s="4"/>
      <c r="K39" s="9">
        <f>B39/B45</f>
        <v>2.8610012808375565E-3</v>
      </c>
      <c r="L39" s="9">
        <f>C39/C45</f>
        <v>1.7014124621218393E-3</v>
      </c>
      <c r="M39" s="9">
        <f>D39/D45</f>
        <v>2.1384420071177343E-3</v>
      </c>
    </row>
    <row r="40" spans="1:30" ht="14.25" customHeight="1" x14ac:dyDescent="0.35">
      <c r="A40" s="80" t="s">
        <v>81</v>
      </c>
      <c r="B40" s="77">
        <v>5563.2</v>
      </c>
      <c r="C40" s="58">
        <v>1457.4</v>
      </c>
      <c r="D40" s="24">
        <v>-5771.2</v>
      </c>
      <c r="E40" s="26"/>
      <c r="F40" s="104">
        <f t="shared" si="1"/>
        <v>-4105.7999999999993</v>
      </c>
      <c r="G40" s="104">
        <f t="shared" si="2"/>
        <v>-7228.6</v>
      </c>
      <c r="H40" s="28">
        <f t="shared" si="3"/>
        <v>-0.73802847282139761</v>
      </c>
      <c r="I40" s="28">
        <f t="shared" si="4"/>
        <v>-4.9599286400439135</v>
      </c>
      <c r="J40" s="26"/>
      <c r="K40" s="28">
        <f>B40/B45</f>
        <v>0.38725845074344267</v>
      </c>
      <c r="L40" s="28">
        <f>C40/C45</f>
        <v>6.0331837525459092E-2</v>
      </c>
      <c r="M40" s="28">
        <f>D40/D45</f>
        <v>-0.30027680076588487</v>
      </c>
    </row>
    <row r="41" spans="1:30" ht="14.25" customHeight="1" x14ac:dyDescent="0.35">
      <c r="A41" s="14" t="s">
        <v>82</v>
      </c>
      <c r="B41" s="79">
        <v>-155.6</v>
      </c>
      <c r="C41" s="62">
        <v>-330.3</v>
      </c>
      <c r="D41" s="62">
        <v>-503.3</v>
      </c>
      <c r="E41" s="4"/>
      <c r="F41" s="83">
        <f t="shared" si="1"/>
        <v>-174.70000000000002</v>
      </c>
      <c r="G41" s="83">
        <f t="shared" si="2"/>
        <v>-173</v>
      </c>
      <c r="H41" s="9">
        <f t="shared" si="3"/>
        <v>1.1227506426735221</v>
      </c>
      <c r="I41" s="9">
        <f t="shared" si="4"/>
        <v>0.52376627308507417</v>
      </c>
      <c r="J41" s="4"/>
      <c r="K41" s="9">
        <f>B41/B45</f>
        <v>-1.0831430639861892E-2</v>
      </c>
      <c r="L41" s="9">
        <f>C41/C45</f>
        <v>-1.3673395042307628E-2</v>
      </c>
      <c r="M41" s="9">
        <f>D41/D45</f>
        <v>-2.618680929884077E-2</v>
      </c>
    </row>
    <row r="42" spans="1:30" ht="14.25" customHeight="1" x14ac:dyDescent="0.35">
      <c r="A42" s="93" t="s">
        <v>83</v>
      </c>
      <c r="B42" s="77">
        <v>5450.1</v>
      </c>
      <c r="C42" s="73">
        <v>1169.5</v>
      </c>
      <c r="D42" s="24">
        <v>-6232.2</v>
      </c>
      <c r="E42" s="26"/>
      <c r="F42" s="104">
        <f t="shared" si="1"/>
        <v>-4280.6000000000004</v>
      </c>
      <c r="G42" s="104">
        <f t="shared" si="2"/>
        <v>-7401.7</v>
      </c>
      <c r="H42" s="28">
        <f t="shared" si="3"/>
        <v>-0.7854167813434616</v>
      </c>
      <c r="I42" s="28">
        <f t="shared" si="4"/>
        <v>-6.32894399315947</v>
      </c>
      <c r="J42" s="26"/>
      <c r="K42" s="28">
        <f>B42/B45</f>
        <v>0.37938547641588238</v>
      </c>
      <c r="L42" s="28">
        <f>C42/C45</f>
        <v>4.8413670911228494E-2</v>
      </c>
      <c r="M42" s="28">
        <f>D42/D45</f>
        <v>-0.32426273179462634</v>
      </c>
    </row>
    <row r="43" spans="1:30" ht="14.25" customHeight="1" x14ac:dyDescent="0.35">
      <c r="A43" s="14" t="s">
        <v>84</v>
      </c>
      <c r="B43" s="63">
        <v>6.9</v>
      </c>
      <c r="C43" s="57">
        <v>6.3</v>
      </c>
      <c r="D43" s="57">
        <v>1.2</v>
      </c>
      <c r="E43" s="4"/>
      <c r="F43" s="83">
        <f t="shared" si="1"/>
        <v>-0.60000000000000053</v>
      </c>
      <c r="G43" s="83">
        <f t="shared" si="2"/>
        <v>-5.0999999999999996</v>
      </c>
      <c r="H43" s="9">
        <f t="shared" si="3"/>
        <v>-8.6956521739130502E-2</v>
      </c>
      <c r="I43" s="9">
        <f t="shared" si="4"/>
        <v>-0.80952380952380953</v>
      </c>
      <c r="J43" s="4"/>
      <c r="K43" s="9">
        <f>B43/B45</f>
        <v>4.803140836442613E-4</v>
      </c>
      <c r="L43" s="9">
        <f>C43/C45</f>
        <v>2.6080045039823812E-4</v>
      </c>
      <c r="M43" s="9">
        <f>D43/D45</f>
        <v>6.2436262981539685E-5</v>
      </c>
    </row>
    <row r="44" spans="1:30" ht="14.25" customHeight="1" x14ac:dyDescent="0.35">
      <c r="A44" s="94" t="s">
        <v>85</v>
      </c>
      <c r="B44" s="102">
        <v>5457</v>
      </c>
      <c r="C44" s="72">
        <v>1175.8</v>
      </c>
      <c r="D44" s="52">
        <v>-6231</v>
      </c>
      <c r="E44" s="111"/>
      <c r="F44" s="114">
        <f t="shared" si="1"/>
        <v>-4281.2</v>
      </c>
      <c r="G44" s="114">
        <f t="shared" si="2"/>
        <v>-7406.8</v>
      </c>
      <c r="H44" s="113">
        <f t="shared" si="3"/>
        <v>-0.78453362653472603</v>
      </c>
      <c r="I44" s="113">
        <f t="shared" si="4"/>
        <v>-6.2993706412655222</v>
      </c>
      <c r="J44" s="111"/>
      <c r="K44" s="113">
        <f>B44/B45</f>
        <v>0.37986579049952662</v>
      </c>
      <c r="L44" s="113">
        <f>C44/C45</f>
        <v>4.8674471361626725E-2</v>
      </c>
      <c r="M44" s="113">
        <f>D44/D45</f>
        <v>-0.32420029553164481</v>
      </c>
    </row>
    <row r="45" spans="1:30" ht="15" customHeight="1" x14ac:dyDescent="0.35">
      <c r="A45" s="95" t="s">
        <v>86</v>
      </c>
      <c r="B45" s="70">
        <v>14365.6</v>
      </c>
      <c r="C45" s="71">
        <v>24156.400000000001</v>
      </c>
      <c r="D45" s="64">
        <v>19219.599999999999</v>
      </c>
      <c r="E45" s="110"/>
      <c r="F45" s="98">
        <f t="shared" si="1"/>
        <v>9790.8000000000011</v>
      </c>
      <c r="G45" s="98">
        <f t="shared" si="2"/>
        <v>-4936.8000000000029</v>
      </c>
      <c r="H45" s="99">
        <f t="shared" si="3"/>
        <v>0.68154480147017882</v>
      </c>
      <c r="I45" s="99">
        <f t="shared" si="4"/>
        <v>-0.20436820055968616</v>
      </c>
      <c r="J45" s="110"/>
      <c r="K45" s="99">
        <f>B45/B45</f>
        <v>1</v>
      </c>
      <c r="L45" s="99">
        <f>C45/C45</f>
        <v>1</v>
      </c>
      <c r="M45" s="99">
        <f>D45/D45</f>
        <v>1</v>
      </c>
    </row>
  </sheetData>
  <mergeCells count="2">
    <mergeCell ref="K1:M1"/>
    <mergeCell ref="F1:I1"/>
  </mergeCells>
  <pageMargins left="0.7" right="0.7" top="0.75" bottom="0.75" header="0.3" footer="0.3"/>
  <pageSetup scale="6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3A4DE-BA42-4E29-A7CC-9063D7071646}">
  <sheetPr>
    <pageSetUpPr fitToPage="1"/>
  </sheetPr>
  <dimension ref="A1:V51"/>
  <sheetViews>
    <sheetView zoomScaleNormal="100" workbookViewId="0">
      <selection sqref="A1:E1"/>
    </sheetView>
  </sheetViews>
  <sheetFormatPr defaultColWidth="8.90625" defaultRowHeight="12.9" x14ac:dyDescent="0.35"/>
  <cols>
    <col min="1" max="1" width="10.453125" style="127" customWidth="1"/>
    <col min="2" max="2" width="53.453125" style="127" customWidth="1"/>
    <col min="3" max="3" width="14" style="127" customWidth="1"/>
    <col min="4" max="4" width="17.36328125" style="127" customWidth="1"/>
    <col min="5" max="5" width="14" style="127" customWidth="1"/>
    <col min="6" max="6" width="9" style="127" customWidth="1"/>
    <col min="7" max="7" width="15" style="127" customWidth="1"/>
    <col min="8" max="8" width="15.453125" style="127" customWidth="1"/>
    <col min="9" max="9" width="12.36328125" style="127" bestFit="1" customWidth="1"/>
    <col min="10" max="10" width="11.90625" style="127" customWidth="1"/>
    <col min="11" max="11" width="8.90625" style="127" customWidth="1"/>
    <col min="12" max="12" width="10.81640625" style="127" customWidth="1"/>
    <col min="13" max="13" width="10.6328125" style="127" customWidth="1"/>
    <col min="14" max="14" width="10.26953125" style="127" customWidth="1"/>
    <col min="15" max="15" width="8.90625" style="127"/>
    <col min="16" max="16" width="10.81640625" style="127" bestFit="1" customWidth="1"/>
    <col min="17" max="16384" width="8.90625" style="127"/>
  </cols>
  <sheetData>
    <row r="1" spans="1:19" ht="41.4" customHeight="1" x14ac:dyDescent="0.35">
      <c r="A1" s="262" t="s">
        <v>181</v>
      </c>
      <c r="B1" s="262"/>
      <c r="C1" s="262"/>
      <c r="D1" s="262"/>
      <c r="E1" s="262"/>
      <c r="F1" s="174"/>
      <c r="G1" s="260" t="s">
        <v>107</v>
      </c>
      <c r="H1" s="261"/>
      <c r="I1" s="261"/>
      <c r="J1" s="261"/>
      <c r="K1" s="174"/>
      <c r="L1" s="260" t="s">
        <v>108</v>
      </c>
      <c r="M1" s="261"/>
      <c r="N1" s="261"/>
      <c r="O1" s="174"/>
      <c r="P1" s="258" t="s">
        <v>182</v>
      </c>
      <c r="Q1" s="258"/>
      <c r="R1" s="258"/>
      <c r="S1" s="116"/>
    </row>
    <row r="2" spans="1:19" ht="14.6" x14ac:dyDescent="0.35">
      <c r="A2" s="263" t="s">
        <v>136</v>
      </c>
      <c r="B2" s="263"/>
      <c r="C2" s="162">
        <v>2017</v>
      </c>
      <c r="D2" s="212">
        <v>2018</v>
      </c>
      <c r="E2" s="163">
        <v>2019</v>
      </c>
      <c r="F2" s="116"/>
      <c r="G2" s="172">
        <v>2018</v>
      </c>
      <c r="H2" s="172">
        <v>2019</v>
      </c>
      <c r="I2" s="172">
        <v>2018</v>
      </c>
      <c r="J2" s="172">
        <v>2019</v>
      </c>
      <c r="K2" s="116"/>
      <c r="L2" s="172">
        <v>2017</v>
      </c>
      <c r="M2" s="172">
        <v>2018</v>
      </c>
      <c r="N2" s="172">
        <v>2019</v>
      </c>
      <c r="O2" s="116"/>
      <c r="P2" s="173"/>
      <c r="Q2" s="173"/>
      <c r="R2" s="173"/>
      <c r="S2" s="116"/>
    </row>
    <row r="3" spans="1:19" ht="13.1" customHeight="1" x14ac:dyDescent="0.35">
      <c r="A3" s="266" t="s">
        <v>137</v>
      </c>
      <c r="B3" s="266"/>
      <c r="C3" s="266"/>
      <c r="D3" s="266"/>
      <c r="E3" s="266"/>
      <c r="F3" s="116"/>
      <c r="G3" s="116" t="s">
        <v>87</v>
      </c>
      <c r="H3" s="116" t="s">
        <v>87</v>
      </c>
      <c r="I3" s="116" t="s">
        <v>88</v>
      </c>
      <c r="J3" s="116" t="s">
        <v>88</v>
      </c>
      <c r="K3" s="116"/>
      <c r="L3" s="129"/>
      <c r="M3" s="116"/>
      <c r="N3" s="116"/>
      <c r="O3" s="116"/>
      <c r="S3" s="116"/>
    </row>
    <row r="4" spans="1:19" ht="14.6" x14ac:dyDescent="0.35">
      <c r="A4" s="264" t="s">
        <v>5</v>
      </c>
      <c r="B4" s="265"/>
      <c r="C4" s="182">
        <v>2884.9</v>
      </c>
      <c r="D4" s="183">
        <v>4518</v>
      </c>
      <c r="E4" s="182">
        <v>3594.6</v>
      </c>
      <c r="F4" s="146"/>
      <c r="G4" s="147">
        <f>D4-C4</f>
        <v>1633.1</v>
      </c>
      <c r="H4" s="148">
        <f>E4-D4</f>
        <v>-923.40000000000009</v>
      </c>
      <c r="I4" s="149">
        <f>(D4-C4)/C4</f>
        <v>0.56608547956601607</v>
      </c>
      <c r="J4" s="149">
        <f>(E4-D4)/D4</f>
        <v>-0.20438247011952193</v>
      </c>
      <c r="K4" s="146"/>
      <c r="L4" s="149">
        <f>C4/$C$23</f>
        <v>0.67851262994496453</v>
      </c>
      <c r="M4" s="149">
        <f>D4/$D$23</f>
        <v>0.37846169310928313</v>
      </c>
      <c r="N4" s="149">
        <f>E4/$E$23</f>
        <v>0.71222508420844066</v>
      </c>
      <c r="O4" s="146"/>
      <c r="P4" s="259">
        <f>SUM(P2:P2,E4,D4,C4)</f>
        <v>10997.5</v>
      </c>
      <c r="Q4" s="259"/>
      <c r="R4" s="259"/>
      <c r="S4" s="116"/>
    </row>
    <row r="5" spans="1:19" ht="14.6" x14ac:dyDescent="0.35">
      <c r="A5" s="266" t="s">
        <v>138</v>
      </c>
      <c r="B5" s="266"/>
      <c r="C5" s="134"/>
      <c r="D5" s="134"/>
      <c r="E5" s="134"/>
      <c r="F5" s="116"/>
      <c r="G5" s="132"/>
      <c r="H5" s="133"/>
      <c r="I5" s="139" t="s">
        <v>89</v>
      </c>
      <c r="J5" s="139" t="s">
        <v>89</v>
      </c>
      <c r="K5" s="116"/>
      <c r="L5" s="129"/>
      <c r="M5" s="129"/>
      <c r="N5" s="129"/>
      <c r="O5" s="116"/>
      <c r="P5" s="255"/>
      <c r="Q5" s="255"/>
      <c r="R5" s="255"/>
      <c r="S5" s="116"/>
    </row>
    <row r="6" spans="1:19" ht="14.6" x14ac:dyDescent="0.35">
      <c r="A6" s="267" t="s">
        <v>139</v>
      </c>
      <c r="B6" s="267"/>
      <c r="C6" s="135">
        <v>1067.0999999999999</v>
      </c>
      <c r="D6" s="135">
        <v>1305.9000000000001</v>
      </c>
      <c r="E6" s="135">
        <v>1449.3</v>
      </c>
      <c r="F6" s="116"/>
      <c r="G6" s="132">
        <f t="shared" ref="G6:H9" si="0">D6-C6</f>
        <v>238.80000000000018</v>
      </c>
      <c r="H6" s="133">
        <f t="shared" si="0"/>
        <v>143.39999999999986</v>
      </c>
      <c r="I6" s="169">
        <f t="shared" ref="I6:I50" si="1">(D6-C6)/C6</f>
        <v>0.22378408771436623</v>
      </c>
      <c r="J6" s="169">
        <f t="shared" ref="J6:J50" si="2">(E6-D6)/D6</f>
        <v>0.10980932690098771</v>
      </c>
      <c r="K6" s="116"/>
      <c r="L6" s="129">
        <f>C6/$C$23</f>
        <v>0.25097605719930377</v>
      </c>
      <c r="M6" s="129">
        <f>D6/$D$23</f>
        <v>0.10939201527919719</v>
      </c>
      <c r="N6" s="129">
        <f>E6/$E$23</f>
        <v>0.28716068951852586</v>
      </c>
      <c r="O6" s="116"/>
      <c r="P6" s="255"/>
      <c r="Q6" s="255"/>
      <c r="R6" s="255"/>
      <c r="S6" s="116"/>
    </row>
    <row r="7" spans="1:19" ht="14.6" x14ac:dyDescent="0.35">
      <c r="A7" s="268" t="s">
        <v>140</v>
      </c>
      <c r="B7" s="268"/>
      <c r="C7" s="136">
        <v>95.1</v>
      </c>
      <c r="D7" s="136">
        <v>714.9</v>
      </c>
      <c r="E7" s="137">
        <v>-1495.4</v>
      </c>
      <c r="F7" s="116"/>
      <c r="G7" s="132">
        <f t="shared" si="0"/>
        <v>619.79999999999995</v>
      </c>
      <c r="H7" s="133">
        <f t="shared" si="0"/>
        <v>-2210.3000000000002</v>
      </c>
      <c r="I7" s="169">
        <f t="shared" si="1"/>
        <v>6.517350157728707</v>
      </c>
      <c r="J7" s="169">
        <f t="shared" si="2"/>
        <v>-3.0917610854664992</v>
      </c>
      <c r="K7" s="116"/>
      <c r="L7" s="129">
        <f>C7/$C$23</f>
        <v>2.2366997506938234E-2</v>
      </c>
      <c r="M7" s="129">
        <f>D7/$D$23</f>
        <v>5.9885406021209939E-2</v>
      </c>
      <c r="N7" s="129">
        <f>E7/$E$23</f>
        <v>-0.2962948286110561</v>
      </c>
      <c r="O7" s="116"/>
      <c r="P7" s="255"/>
      <c r="Q7" s="255"/>
      <c r="R7" s="255"/>
      <c r="S7" s="116"/>
    </row>
    <row r="8" spans="1:19" ht="14.6" x14ac:dyDescent="0.35">
      <c r="A8" s="267" t="s">
        <v>141</v>
      </c>
      <c r="B8" s="267"/>
      <c r="C8" s="138">
        <v>-310.2</v>
      </c>
      <c r="D8" s="138">
        <v>-242.8</v>
      </c>
      <c r="E8" s="138">
        <v>-250.6</v>
      </c>
      <c r="F8" s="116"/>
      <c r="G8" s="132">
        <f t="shared" si="0"/>
        <v>67.399999999999977</v>
      </c>
      <c r="H8" s="133">
        <f t="shared" si="0"/>
        <v>-7.7999999999999829</v>
      </c>
      <c r="I8" s="169">
        <f t="shared" si="1"/>
        <v>-0.21727917472598318</v>
      </c>
      <c r="J8" s="169">
        <f t="shared" si="2"/>
        <v>3.2125205930807178E-2</v>
      </c>
      <c r="K8" s="116"/>
      <c r="L8" s="129">
        <f>C8/$C$23</f>
        <v>-7.295733571663765E-2</v>
      </c>
      <c r="M8" s="129">
        <f>D8/$D$23</f>
        <v>-2.0338755884668869E-2</v>
      </c>
      <c r="N8" s="129">
        <f>E8/$E$23</f>
        <v>-4.9653259361997222E-2</v>
      </c>
      <c r="O8" s="116"/>
      <c r="P8" s="255"/>
      <c r="Q8" s="255"/>
      <c r="R8" s="255"/>
      <c r="S8" s="116"/>
    </row>
    <row r="9" spans="1:19" ht="14.6" x14ac:dyDescent="0.35">
      <c r="A9" s="268" t="s">
        <v>142</v>
      </c>
      <c r="B9" s="268"/>
      <c r="C9" s="136">
        <v>186.6</v>
      </c>
      <c r="D9" s="136">
        <v>226.8</v>
      </c>
      <c r="E9" s="136">
        <v>216.8</v>
      </c>
      <c r="F9" s="116"/>
      <c r="G9" s="132">
        <f t="shared" si="0"/>
        <v>40.200000000000017</v>
      </c>
      <c r="H9" s="133">
        <f t="shared" si="0"/>
        <v>-10</v>
      </c>
      <c r="I9" s="169">
        <f t="shared" si="1"/>
        <v>0.21543408360128627</v>
      </c>
      <c r="J9" s="169">
        <f t="shared" si="2"/>
        <v>-4.4091710758377423E-2</v>
      </c>
      <c r="K9" s="116"/>
      <c r="L9" s="129">
        <f>C9/$C$23</f>
        <v>4.3887294792793637E-2</v>
      </c>
      <c r="M9" s="129">
        <f>D9/$D$23</f>
        <v>1.8998475430983937E-2</v>
      </c>
      <c r="N9" s="129">
        <f>E9/$E$23</f>
        <v>4.2956211610857935E-2</v>
      </c>
      <c r="O9" s="116"/>
      <c r="P9" s="255"/>
      <c r="Q9" s="255"/>
      <c r="R9" s="255"/>
      <c r="S9" s="116"/>
    </row>
    <row r="10" spans="1:19" ht="14.6" x14ac:dyDescent="0.35">
      <c r="A10" s="267" t="s">
        <v>143</v>
      </c>
      <c r="B10" s="267"/>
      <c r="C10" s="139" t="s">
        <v>2</v>
      </c>
      <c r="D10" s="140">
        <v>-1376.4</v>
      </c>
      <c r="E10" s="139" t="s">
        <v>89</v>
      </c>
      <c r="F10" s="116"/>
      <c r="G10" s="132"/>
      <c r="H10" s="133"/>
      <c r="I10" s="139" t="s">
        <v>89</v>
      </c>
      <c r="J10" s="139" t="s">
        <v>89</v>
      </c>
      <c r="K10" s="116"/>
      <c r="L10" s="129"/>
      <c r="M10" s="129"/>
      <c r="N10" s="129"/>
      <c r="O10" s="116"/>
      <c r="P10" s="255"/>
      <c r="Q10" s="255"/>
      <c r="R10" s="255"/>
      <c r="S10" s="116"/>
    </row>
    <row r="11" spans="1:19" ht="14.6" x14ac:dyDescent="0.35">
      <c r="A11" s="268" t="s">
        <v>144</v>
      </c>
      <c r="B11" s="268"/>
      <c r="C11" s="141">
        <v>-93.5</v>
      </c>
      <c r="D11" s="141">
        <v>-499.2</v>
      </c>
      <c r="E11" s="141">
        <v>-622.79999999999995</v>
      </c>
      <c r="F11" s="116"/>
      <c r="G11" s="132">
        <f t="shared" ref="G11:G23" si="3">D11-C11</f>
        <v>-405.7</v>
      </c>
      <c r="H11" s="133">
        <f t="shared" ref="H11:H23" si="4">E11-D11</f>
        <v>-123.59999999999997</v>
      </c>
      <c r="I11" s="169">
        <f t="shared" si="1"/>
        <v>4.3390374331550801</v>
      </c>
      <c r="J11" s="169">
        <f t="shared" si="2"/>
        <v>0.24759615384615377</v>
      </c>
      <c r="K11" s="116"/>
      <c r="L11" s="129">
        <f>C11/$C$23</f>
        <v>-2.1990686297568087E-2</v>
      </c>
      <c r="M11" s="129">
        <f>D11/$D$23</f>
        <v>-4.1816750154969932E-2</v>
      </c>
      <c r="N11" s="129">
        <f>E11/$E$23</f>
        <v>-0.12340003962750147</v>
      </c>
      <c r="O11" s="116"/>
      <c r="P11" s="255"/>
      <c r="Q11" s="255"/>
      <c r="R11" s="255"/>
      <c r="S11" s="116"/>
    </row>
    <row r="12" spans="1:19" ht="14.6" x14ac:dyDescent="0.35">
      <c r="A12" s="267" t="s">
        <v>145</v>
      </c>
      <c r="B12" s="267"/>
      <c r="C12" s="142">
        <v>176</v>
      </c>
      <c r="D12" s="142">
        <v>250.3</v>
      </c>
      <c r="E12" s="142">
        <v>308</v>
      </c>
      <c r="F12" s="116"/>
      <c r="G12" s="132">
        <f t="shared" si="3"/>
        <v>74.300000000000011</v>
      </c>
      <c r="H12" s="133">
        <f t="shared" si="4"/>
        <v>57.699999999999989</v>
      </c>
      <c r="I12" s="169">
        <f t="shared" si="1"/>
        <v>0.42215909090909098</v>
      </c>
      <c r="J12" s="169">
        <f t="shared" si="2"/>
        <v>0.23052337195365555</v>
      </c>
      <c r="K12" s="116"/>
      <c r="L12" s="129">
        <f>C12/$C$23</f>
        <v>4.1394233030716404E-2</v>
      </c>
      <c r="M12" s="129">
        <f>D12/$D$23</f>
        <v>2.0967012347333683E-2</v>
      </c>
      <c r="N12" s="129">
        <f>E12/$E$23</f>
        <v>6.1026352288488211E-2</v>
      </c>
      <c r="O12" s="116"/>
      <c r="P12" s="255"/>
      <c r="Q12" s="255"/>
      <c r="R12" s="255"/>
      <c r="S12" s="116"/>
    </row>
    <row r="13" spans="1:19" ht="14.6" x14ac:dyDescent="0.35">
      <c r="A13" s="268" t="s">
        <v>146</v>
      </c>
      <c r="B13" s="268"/>
      <c r="C13" s="136">
        <v>87.2</v>
      </c>
      <c r="D13" s="136">
        <v>37.6</v>
      </c>
      <c r="E13" s="136">
        <v>10.5</v>
      </c>
      <c r="F13" s="116"/>
      <c r="G13" s="132">
        <f t="shared" si="3"/>
        <v>-49.6</v>
      </c>
      <c r="H13" s="133">
        <f t="shared" si="4"/>
        <v>-27.1</v>
      </c>
      <c r="I13" s="169">
        <f t="shared" si="1"/>
        <v>-0.56880733944954132</v>
      </c>
      <c r="J13" s="169">
        <f t="shared" si="2"/>
        <v>-0.7207446808510638</v>
      </c>
      <c r="K13" s="116"/>
      <c r="L13" s="129">
        <f>C13/$C$23</f>
        <v>2.0508960910673127E-2</v>
      </c>
      <c r="M13" s="129">
        <f>D13/$D$23</f>
        <v>3.1496590661595943E-3</v>
      </c>
      <c r="N13" s="129">
        <f>E13/$E$23</f>
        <v>2.0804438280166435E-3</v>
      </c>
      <c r="O13" s="116"/>
      <c r="P13" s="255"/>
      <c r="Q13" s="255"/>
      <c r="R13" s="255"/>
      <c r="S13" s="116"/>
    </row>
    <row r="14" spans="1:19" ht="14.6" x14ac:dyDescent="0.35">
      <c r="A14" s="267" t="s">
        <v>147</v>
      </c>
      <c r="B14" s="267"/>
      <c r="C14" s="142">
        <v>68.900000000000006</v>
      </c>
      <c r="D14" s="142">
        <v>89</v>
      </c>
      <c r="E14" s="142">
        <v>187.9</v>
      </c>
      <c r="F14" s="116"/>
      <c r="G14" s="132">
        <f t="shared" si="3"/>
        <v>20.099999999999994</v>
      </c>
      <c r="H14" s="133">
        <f t="shared" si="4"/>
        <v>98.9</v>
      </c>
      <c r="I14" s="169">
        <f t="shared" si="1"/>
        <v>0.29172714078374445</v>
      </c>
      <c r="J14" s="169">
        <f t="shared" si="2"/>
        <v>1.1112359550561799</v>
      </c>
      <c r="K14" s="116"/>
      <c r="L14" s="129">
        <f>C14/$C$23</f>
        <v>1.6204901453502046E-2</v>
      </c>
      <c r="M14" s="129">
        <f>D14/$D$23</f>
        <v>7.4553100236224431E-3</v>
      </c>
      <c r="N14" s="129">
        <f>E14/$E$23</f>
        <v>3.723003764612641E-2</v>
      </c>
      <c r="O14" s="116"/>
      <c r="P14" s="255"/>
      <c r="Q14" s="255"/>
      <c r="R14" s="255"/>
      <c r="S14" s="116"/>
    </row>
    <row r="15" spans="1:19" ht="14.6" x14ac:dyDescent="0.4">
      <c r="A15" s="268" t="s">
        <v>148</v>
      </c>
      <c r="B15" s="268"/>
      <c r="C15" s="143"/>
      <c r="D15" s="143"/>
      <c r="E15" s="143"/>
      <c r="F15" s="116"/>
      <c r="G15" s="132">
        <f t="shared" si="3"/>
        <v>0</v>
      </c>
      <c r="H15" s="133">
        <f t="shared" si="4"/>
        <v>0</v>
      </c>
      <c r="I15" s="139" t="s">
        <v>89</v>
      </c>
      <c r="J15" s="139" t="s">
        <v>89</v>
      </c>
      <c r="K15" s="116"/>
      <c r="L15" s="129"/>
      <c r="M15" s="129"/>
      <c r="N15" s="129"/>
      <c r="O15" s="116"/>
      <c r="P15" s="255"/>
      <c r="Q15" s="255"/>
      <c r="R15" s="255"/>
      <c r="S15" s="116"/>
    </row>
    <row r="16" spans="1:19" ht="14.6" x14ac:dyDescent="0.35">
      <c r="A16" s="269" t="s">
        <v>149</v>
      </c>
      <c r="B16" s="269"/>
      <c r="C16" s="138">
        <v>-96.8</v>
      </c>
      <c r="D16" s="142">
        <v>131</v>
      </c>
      <c r="E16" s="138">
        <v>-197.7</v>
      </c>
      <c r="F16" s="116"/>
      <c r="G16" s="132">
        <f t="shared" si="3"/>
        <v>227.8</v>
      </c>
      <c r="H16" s="133">
        <f t="shared" si="4"/>
        <v>-328.7</v>
      </c>
      <c r="I16" s="169">
        <f t="shared" si="1"/>
        <v>-2.3533057851239669</v>
      </c>
      <c r="J16" s="169">
        <f t="shared" si="2"/>
        <v>-2.5091603053435114</v>
      </c>
      <c r="K16" s="116"/>
      <c r="L16" s="129">
        <f t="shared" ref="L16:L23" si="5">C16/$C$23</f>
        <v>-2.2766828166894019E-2</v>
      </c>
      <c r="M16" s="129">
        <f t="shared" ref="M16:M23" si="6">D16/$D$23</f>
        <v>1.0973546214545394E-2</v>
      </c>
      <c r="N16" s="129">
        <f t="shared" ref="N16:N23" si="7">E16/$E$23</f>
        <v>-3.9171785218941942E-2</v>
      </c>
      <c r="O16" s="116"/>
      <c r="P16" s="255"/>
      <c r="Q16" s="255"/>
      <c r="R16" s="255"/>
      <c r="S16" s="116"/>
    </row>
    <row r="17" spans="1:19" ht="14.6" x14ac:dyDescent="0.35">
      <c r="A17" s="270" t="s">
        <v>150</v>
      </c>
      <c r="B17" s="270"/>
      <c r="C17" s="136">
        <v>14</v>
      </c>
      <c r="D17" s="141">
        <v>-41.2</v>
      </c>
      <c r="E17" s="141">
        <v>-173</v>
      </c>
      <c r="F17" s="116"/>
      <c r="G17" s="132">
        <f t="shared" si="3"/>
        <v>-55.2</v>
      </c>
      <c r="H17" s="133">
        <f t="shared" si="4"/>
        <v>-131.80000000000001</v>
      </c>
      <c r="I17" s="169">
        <f t="shared" si="1"/>
        <v>-3.9428571428571431</v>
      </c>
      <c r="J17" s="169">
        <f t="shared" si="2"/>
        <v>3.1990291262135924</v>
      </c>
      <c r="K17" s="116"/>
      <c r="L17" s="129">
        <f t="shared" si="5"/>
        <v>3.2927230819888046E-3</v>
      </c>
      <c r="M17" s="129">
        <f t="shared" si="6"/>
        <v>-3.4512221682387045E-3</v>
      </c>
      <c r="N17" s="129">
        <f t="shared" si="7"/>
        <v>-3.4277788785417082E-2</v>
      </c>
      <c r="O17" s="116"/>
      <c r="P17" s="255"/>
      <c r="Q17" s="255"/>
      <c r="R17" s="255"/>
      <c r="S17" s="116"/>
    </row>
    <row r="18" spans="1:19" ht="14.6" x14ac:dyDescent="0.35">
      <c r="A18" s="269" t="s">
        <v>151</v>
      </c>
      <c r="B18" s="269"/>
      <c r="C18" s="138">
        <v>-20</v>
      </c>
      <c r="D18" s="138">
        <v>-839.5</v>
      </c>
      <c r="E18" s="142">
        <v>922</v>
      </c>
      <c r="F18" s="116"/>
      <c r="G18" s="132">
        <f t="shared" si="3"/>
        <v>-819.5</v>
      </c>
      <c r="H18" s="133">
        <f t="shared" si="4"/>
        <v>1761.5</v>
      </c>
      <c r="I18" s="169">
        <f t="shared" si="1"/>
        <v>40.975000000000001</v>
      </c>
      <c r="J18" s="169">
        <f t="shared" si="2"/>
        <v>-2.0982727814175104</v>
      </c>
      <c r="K18" s="116"/>
      <c r="L18" s="129">
        <f t="shared" si="5"/>
        <v>-4.7038901171268634E-3</v>
      </c>
      <c r="M18" s="129">
        <f t="shared" si="6"/>
        <v>-7.0322840054281369E-2</v>
      </c>
      <c r="N18" s="129">
        <f t="shared" si="7"/>
        <v>0.18268278185060433</v>
      </c>
      <c r="O18" s="116"/>
      <c r="P18" s="255"/>
      <c r="Q18" s="255"/>
      <c r="R18" s="255"/>
      <c r="S18" s="116"/>
    </row>
    <row r="19" spans="1:19" ht="14.6" x14ac:dyDescent="0.35">
      <c r="A19" s="270" t="s">
        <v>152</v>
      </c>
      <c r="B19" s="270"/>
      <c r="C19" s="141">
        <v>-91.9</v>
      </c>
      <c r="D19" s="136">
        <v>146</v>
      </c>
      <c r="E19" s="144">
        <v>1237.0999999999999</v>
      </c>
      <c r="F19" s="116"/>
      <c r="G19" s="132">
        <f t="shared" si="3"/>
        <v>237.9</v>
      </c>
      <c r="H19" s="133">
        <f t="shared" si="4"/>
        <v>1091.0999999999999</v>
      </c>
      <c r="I19" s="169">
        <f t="shared" si="1"/>
        <v>-2.5886833514689878</v>
      </c>
      <c r="J19" s="169">
        <f t="shared" si="2"/>
        <v>7.4732876712328764</v>
      </c>
      <c r="K19" s="116"/>
      <c r="L19" s="129">
        <f t="shared" si="5"/>
        <v>-2.161437508819794E-2</v>
      </c>
      <c r="M19" s="129">
        <f t="shared" si="6"/>
        <v>1.2230059139875019E-2</v>
      </c>
      <c r="N19" s="129">
        <f t="shared" si="7"/>
        <v>0.24511591044184664</v>
      </c>
      <c r="O19" s="116"/>
      <c r="P19" s="255"/>
      <c r="Q19" s="255"/>
      <c r="R19" s="255"/>
      <c r="S19" s="116"/>
    </row>
    <row r="20" spans="1:19" ht="14.6" x14ac:dyDescent="0.35">
      <c r="A20" s="269" t="s">
        <v>153</v>
      </c>
      <c r="B20" s="269"/>
      <c r="C20" s="142">
        <v>46.4</v>
      </c>
      <c r="D20" s="142">
        <v>391.6</v>
      </c>
      <c r="E20" s="142">
        <v>31.9</v>
      </c>
      <c r="F20" s="116"/>
      <c r="G20" s="132">
        <f t="shared" si="3"/>
        <v>345.20000000000005</v>
      </c>
      <c r="H20" s="133">
        <f t="shared" si="4"/>
        <v>-359.70000000000005</v>
      </c>
      <c r="I20" s="169">
        <f t="shared" si="1"/>
        <v>7.4396551724137945</v>
      </c>
      <c r="J20" s="169">
        <f t="shared" si="2"/>
        <v>-0.91853932584269671</v>
      </c>
      <c r="K20" s="116"/>
      <c r="L20" s="129">
        <f t="shared" si="5"/>
        <v>1.0913025071734323E-2</v>
      </c>
      <c r="M20" s="129">
        <f t="shared" si="6"/>
        <v>3.2803364103938755E-2</v>
      </c>
      <c r="N20" s="129">
        <f t="shared" si="7"/>
        <v>6.3205864870219926E-3</v>
      </c>
      <c r="O20" s="116"/>
      <c r="P20" s="255"/>
      <c r="Q20" s="255"/>
      <c r="R20" s="255"/>
      <c r="S20" s="116"/>
    </row>
    <row r="21" spans="1:19" ht="14.6" x14ac:dyDescent="0.35">
      <c r="A21" s="270" t="s">
        <v>154</v>
      </c>
      <c r="B21" s="270"/>
      <c r="C21" s="136">
        <v>130.80000000000001</v>
      </c>
      <c r="D21" s="144">
        <v>7109.4</v>
      </c>
      <c r="E21" s="141">
        <v>-30.5</v>
      </c>
      <c r="F21" s="116"/>
      <c r="G21" s="132">
        <f t="shared" si="3"/>
        <v>6978.5999999999995</v>
      </c>
      <c r="H21" s="133">
        <f t="shared" si="4"/>
        <v>-7139.9</v>
      </c>
      <c r="I21" s="169">
        <f t="shared" si="1"/>
        <v>53.353211009174302</v>
      </c>
      <c r="J21" s="169">
        <f t="shared" si="2"/>
        <v>-1.0042900948040623</v>
      </c>
      <c r="K21" s="116"/>
      <c r="L21" s="129">
        <f t="shared" si="5"/>
        <v>3.076344136600969E-2</v>
      </c>
      <c r="M21" s="129">
        <f t="shared" si="6"/>
        <v>0.59553686608922918</v>
      </c>
      <c r="N21" s="129">
        <f t="shared" si="7"/>
        <v>-6.0431939766197743E-3</v>
      </c>
      <c r="O21" s="116"/>
      <c r="P21" s="255"/>
      <c r="Q21" s="255"/>
      <c r="R21" s="255"/>
      <c r="S21" s="116"/>
    </row>
    <row r="22" spans="1:19" ht="14.6" x14ac:dyDescent="0.35">
      <c r="A22" s="269" t="s">
        <v>155</v>
      </c>
      <c r="B22" s="269"/>
      <c r="C22" s="142">
        <v>107.2</v>
      </c>
      <c r="D22" s="145">
        <v>16.399999999999999</v>
      </c>
      <c r="E22" s="138">
        <v>-141.1</v>
      </c>
      <c r="F22" s="116"/>
      <c r="G22" s="132">
        <f t="shared" si="3"/>
        <v>-90.800000000000011</v>
      </c>
      <c r="H22" s="133">
        <f t="shared" si="4"/>
        <v>-157.5</v>
      </c>
      <c r="I22" s="169">
        <f t="shared" si="1"/>
        <v>-0.84701492537313439</v>
      </c>
      <c r="J22" s="169">
        <f t="shared" si="2"/>
        <v>-9.6036585365853675</v>
      </c>
      <c r="K22" s="116"/>
      <c r="L22" s="129">
        <f t="shared" si="5"/>
        <v>2.5212851027799989E-2</v>
      </c>
      <c r="M22" s="129">
        <f t="shared" si="6"/>
        <v>1.3737874650270568E-3</v>
      </c>
      <c r="N22" s="129">
        <f t="shared" si="7"/>
        <v>-2.7957202298395083E-2</v>
      </c>
      <c r="O22" s="116"/>
      <c r="P22" s="255"/>
      <c r="Q22" s="255"/>
      <c r="R22" s="255"/>
      <c r="S22" s="116"/>
    </row>
    <row r="23" spans="1:19" s="128" customFormat="1" ht="14.6" x14ac:dyDescent="0.35">
      <c r="A23" s="271" t="s">
        <v>156</v>
      </c>
      <c r="B23" s="271"/>
      <c r="C23" s="201">
        <v>4251.8</v>
      </c>
      <c r="D23" s="201">
        <v>11937.8</v>
      </c>
      <c r="E23" s="201">
        <v>5047</v>
      </c>
      <c r="F23" s="202"/>
      <c r="G23" s="203">
        <f t="shared" si="3"/>
        <v>7685.9999999999991</v>
      </c>
      <c r="H23" s="204">
        <f t="shared" si="4"/>
        <v>-6890.7999999999993</v>
      </c>
      <c r="I23" s="205">
        <f t="shared" si="1"/>
        <v>1.8077049720118534</v>
      </c>
      <c r="J23" s="205">
        <f t="shared" si="2"/>
        <v>-0.57722528439075871</v>
      </c>
      <c r="K23" s="206"/>
      <c r="L23" s="205">
        <f t="shared" si="5"/>
        <v>1</v>
      </c>
      <c r="M23" s="205">
        <f t="shared" si="6"/>
        <v>1</v>
      </c>
      <c r="N23" s="205">
        <f t="shared" si="7"/>
        <v>1</v>
      </c>
      <c r="O23" s="202"/>
      <c r="P23" s="256">
        <f>SUM(C23,D23,E23)</f>
        <v>21236.6</v>
      </c>
      <c r="Q23" s="256"/>
      <c r="R23" s="256"/>
      <c r="S23" s="119"/>
    </row>
    <row r="24" spans="1:19" ht="14.6" x14ac:dyDescent="0.4">
      <c r="A24" s="272" t="s">
        <v>157</v>
      </c>
      <c r="B24" s="272"/>
      <c r="C24" s="150"/>
      <c r="D24" s="150"/>
      <c r="E24" s="150"/>
      <c r="F24" s="116"/>
      <c r="G24" s="132"/>
      <c r="H24" s="133"/>
      <c r="I24" s="139" t="s">
        <v>89</v>
      </c>
      <c r="J24" s="139" t="s">
        <v>89</v>
      </c>
      <c r="K24" s="116"/>
      <c r="L24" s="129"/>
      <c r="M24" s="129"/>
      <c r="N24" s="129"/>
      <c r="O24" s="116"/>
      <c r="P24" s="255"/>
      <c r="Q24" s="255"/>
      <c r="R24" s="255"/>
      <c r="S24" s="116"/>
    </row>
    <row r="25" spans="1:19" ht="14.6" x14ac:dyDescent="0.35">
      <c r="A25" s="266" t="s">
        <v>158</v>
      </c>
      <c r="B25" s="266"/>
      <c r="C25" s="141">
        <v>-674.4</v>
      </c>
      <c r="D25" s="141">
        <v>-191.9</v>
      </c>
      <c r="E25" s="141">
        <v>-190.4</v>
      </c>
      <c r="F25" s="116"/>
      <c r="G25" s="132">
        <f t="shared" ref="G25:H27" si="8">D25-C25</f>
        <v>482.5</v>
      </c>
      <c r="H25" s="133">
        <f t="shared" si="8"/>
        <v>1.5</v>
      </c>
      <c r="I25" s="169">
        <f t="shared" si="1"/>
        <v>-0.71545077105575328</v>
      </c>
      <c r="J25" s="169">
        <f t="shared" si="2"/>
        <v>-7.8165711307972893E-3</v>
      </c>
      <c r="K25" s="116"/>
      <c r="L25" s="129">
        <f>C25/C32</f>
        <v>0.79341176470588237</v>
      </c>
      <c r="M25" s="129">
        <f t="shared" ref="M25:N25" si="9">D25/D32</f>
        <v>8.1261909803091253E-2</v>
      </c>
      <c r="N25" s="129">
        <f t="shared" si="9"/>
        <v>0.18836565096952909</v>
      </c>
      <c r="O25" s="116"/>
      <c r="P25" s="255"/>
      <c r="Q25" s="255"/>
      <c r="R25" s="255"/>
      <c r="S25" s="116"/>
    </row>
    <row r="26" spans="1:19" ht="14.6" x14ac:dyDescent="0.35">
      <c r="A26" s="272" t="s">
        <v>159</v>
      </c>
      <c r="B26" s="272"/>
      <c r="C26" s="135">
        <v>1054.5</v>
      </c>
      <c r="D26" s="142">
        <v>459</v>
      </c>
      <c r="E26" s="142">
        <v>298.3</v>
      </c>
      <c r="F26" s="116"/>
      <c r="G26" s="132">
        <f t="shared" si="8"/>
        <v>-595.5</v>
      </c>
      <c r="H26" s="133">
        <f t="shared" si="8"/>
        <v>-160.69999999999999</v>
      </c>
      <c r="I26" s="169">
        <f t="shared" si="1"/>
        <v>-0.56472261735419627</v>
      </c>
      <c r="J26" s="169">
        <f t="shared" si="2"/>
        <v>-0.35010893246187363</v>
      </c>
      <c r="K26" s="116"/>
      <c r="L26" s="129">
        <f>C26/C32</f>
        <v>-1.2405882352941175</v>
      </c>
      <c r="M26" s="129">
        <f>D26/D32</f>
        <v>-0.19436798644929071</v>
      </c>
      <c r="N26" s="129">
        <f>E26/E32</f>
        <v>-0.29511278195488722</v>
      </c>
      <c r="O26" s="116"/>
      <c r="P26" s="255"/>
      <c r="Q26" s="255"/>
      <c r="R26" s="255"/>
      <c r="S26" s="116"/>
    </row>
    <row r="27" spans="1:19" ht="14.6" x14ac:dyDescent="0.35">
      <c r="A27" s="266" t="s">
        <v>160</v>
      </c>
      <c r="B27" s="266"/>
      <c r="C27" s="136">
        <v>149.6</v>
      </c>
      <c r="D27" s="136">
        <v>45.3</v>
      </c>
      <c r="E27" s="136">
        <v>59.8</v>
      </c>
      <c r="F27" s="116"/>
      <c r="G27" s="132">
        <f t="shared" si="8"/>
        <v>-104.3</v>
      </c>
      <c r="H27" s="133">
        <f t="shared" si="8"/>
        <v>14.5</v>
      </c>
      <c r="I27" s="169">
        <f t="shared" si="1"/>
        <v>-0.69719251336898391</v>
      </c>
      <c r="J27" s="169">
        <f t="shared" si="2"/>
        <v>0.32008830022075058</v>
      </c>
      <c r="K27" s="116"/>
      <c r="L27" s="129">
        <f>C27/C32</f>
        <v>-0.17599999999999999</v>
      </c>
      <c r="M27" s="129">
        <f>D27/D32</f>
        <v>-1.9182722845648949E-2</v>
      </c>
      <c r="N27" s="129">
        <f>E27/E32</f>
        <v>-5.9161060546102096E-2</v>
      </c>
      <c r="O27" s="116"/>
      <c r="P27" s="255"/>
      <c r="Q27" s="255"/>
      <c r="R27" s="255"/>
      <c r="S27" s="116"/>
    </row>
    <row r="28" spans="1:19" ht="14.6" x14ac:dyDescent="0.35">
      <c r="A28" s="272" t="s">
        <v>161</v>
      </c>
      <c r="B28" s="272"/>
      <c r="C28" s="139" t="s">
        <v>2</v>
      </c>
      <c r="D28" s="140">
        <v>-1311.3</v>
      </c>
      <c r="E28" s="165" t="s">
        <v>2</v>
      </c>
      <c r="F28" s="116"/>
      <c r="G28" s="132" t="s">
        <v>2</v>
      </c>
      <c r="H28" s="133" t="s">
        <v>2</v>
      </c>
      <c r="I28" s="139" t="s">
        <v>89</v>
      </c>
      <c r="J28" s="139" t="s">
        <v>89</v>
      </c>
      <c r="K28" s="116"/>
      <c r="L28" s="129" t="s">
        <v>2</v>
      </c>
      <c r="M28" s="129">
        <f>D28/D32</f>
        <v>0.55528265932669907</v>
      </c>
      <c r="N28" s="129" t="s">
        <v>2</v>
      </c>
      <c r="O28" s="116"/>
      <c r="P28" s="255"/>
      <c r="Q28" s="255"/>
      <c r="R28" s="255"/>
      <c r="S28" s="116"/>
    </row>
    <row r="29" spans="1:19" ht="14.6" x14ac:dyDescent="0.35">
      <c r="A29" s="266" t="s">
        <v>162</v>
      </c>
      <c r="B29" s="266"/>
      <c r="C29" s="137">
        <v>-1519.4</v>
      </c>
      <c r="D29" s="137">
        <v>-1976.4</v>
      </c>
      <c r="E29" s="137">
        <v>-1806.6</v>
      </c>
      <c r="F29" s="116"/>
      <c r="G29" s="132">
        <f t="shared" ref="G29:H32" si="10">D29-C29</f>
        <v>-457</v>
      </c>
      <c r="H29" s="133">
        <f t="shared" si="10"/>
        <v>169.80000000000018</v>
      </c>
      <c r="I29" s="169">
        <f t="shared" si="1"/>
        <v>0.300776622350928</v>
      </c>
      <c r="J29" s="169">
        <f t="shared" si="2"/>
        <v>-8.5913782635094194E-2</v>
      </c>
      <c r="K29" s="116"/>
      <c r="L29" s="129">
        <f>C29/C32</f>
        <v>1.787529411764706</v>
      </c>
      <c r="M29" s="129">
        <f>D29/D32</f>
        <v>0.8369256828287106</v>
      </c>
      <c r="N29" s="129">
        <f>E29/E32</f>
        <v>1.7872971903442818</v>
      </c>
      <c r="O29" s="116"/>
      <c r="P29" s="255"/>
      <c r="Q29" s="255"/>
      <c r="R29" s="255"/>
      <c r="S29" s="116"/>
    </row>
    <row r="30" spans="1:19" ht="14.6" x14ac:dyDescent="0.35">
      <c r="A30" s="272" t="s">
        <v>163</v>
      </c>
      <c r="B30" s="272"/>
      <c r="C30" s="142">
        <v>85.4</v>
      </c>
      <c r="D30" s="142">
        <v>608.20000000000005</v>
      </c>
      <c r="E30" s="142">
        <v>684.3</v>
      </c>
      <c r="F30" s="116"/>
      <c r="G30" s="132">
        <f t="shared" si="10"/>
        <v>522.80000000000007</v>
      </c>
      <c r="H30" s="133">
        <f t="shared" si="10"/>
        <v>76.099999999999909</v>
      </c>
      <c r="I30" s="169">
        <f t="shared" si="1"/>
        <v>6.1217798594847777</v>
      </c>
      <c r="J30" s="169">
        <f t="shared" si="2"/>
        <v>0.12512331469911198</v>
      </c>
      <c r="K30" s="116"/>
      <c r="L30" s="129">
        <f>C30/C32</f>
        <v>-0.10047058823529413</v>
      </c>
      <c r="M30" s="129">
        <f>D30/D32</f>
        <v>-0.2575481685369469</v>
      </c>
      <c r="N30" s="129">
        <f>E30/E32</f>
        <v>-0.6769885239414325</v>
      </c>
      <c r="O30" s="116"/>
      <c r="P30" s="255"/>
      <c r="Q30" s="255"/>
      <c r="R30" s="255"/>
      <c r="S30" s="116"/>
    </row>
    <row r="31" spans="1:19" ht="14.6" x14ac:dyDescent="0.35">
      <c r="A31" s="266" t="s">
        <v>147</v>
      </c>
      <c r="B31" s="266"/>
      <c r="C31" s="136">
        <v>54.3</v>
      </c>
      <c r="D31" s="151">
        <v>5.6</v>
      </c>
      <c r="E31" s="141">
        <v>-56.2</v>
      </c>
      <c r="F31" s="116"/>
      <c r="G31" s="132">
        <f t="shared" si="10"/>
        <v>-48.699999999999996</v>
      </c>
      <c r="H31" s="133">
        <f t="shared" si="10"/>
        <v>-61.800000000000004</v>
      </c>
      <c r="I31" s="169">
        <f t="shared" si="1"/>
        <v>-0.89686924493554321</v>
      </c>
      <c r="J31" s="169">
        <f t="shared" si="2"/>
        <v>-11.035714285714286</v>
      </c>
      <c r="K31" s="116"/>
      <c r="L31" s="129">
        <f>C31/C32</f>
        <v>-6.3882352941176473E-2</v>
      </c>
      <c r="M31" s="129">
        <f>D31/D32</f>
        <v>-2.3713741266144397E-3</v>
      </c>
      <c r="N31" s="129">
        <f>E31/E32</f>
        <v>5.5599525128611008E-2</v>
      </c>
      <c r="O31" s="116"/>
      <c r="P31" s="255"/>
      <c r="Q31" s="255"/>
      <c r="R31" s="255"/>
      <c r="S31" s="116"/>
    </row>
    <row r="32" spans="1:19" ht="14.6" x14ac:dyDescent="0.35">
      <c r="A32" s="271" t="s">
        <v>164</v>
      </c>
      <c r="B32" s="271"/>
      <c r="C32" s="207">
        <v>-850</v>
      </c>
      <c r="D32" s="208">
        <v>-2361.5</v>
      </c>
      <c r="E32" s="208">
        <v>-1010.8</v>
      </c>
      <c r="F32" s="202"/>
      <c r="G32" s="203">
        <f t="shared" si="10"/>
        <v>-1511.5</v>
      </c>
      <c r="H32" s="204">
        <f t="shared" si="10"/>
        <v>1350.7</v>
      </c>
      <c r="I32" s="205">
        <f t="shared" si="1"/>
        <v>1.7782352941176471</v>
      </c>
      <c r="J32" s="205">
        <f t="shared" si="2"/>
        <v>-0.57196697014609366</v>
      </c>
      <c r="K32" s="206"/>
      <c r="L32" s="209">
        <f>C32/C23</f>
        <v>-0.19991532997789171</v>
      </c>
      <c r="M32" s="209">
        <f>D32/D23</f>
        <v>-0.19781701821106068</v>
      </c>
      <c r="N32" s="209">
        <f>E32/E23</f>
        <v>-0.20027739251040222</v>
      </c>
      <c r="O32" s="210"/>
      <c r="P32" s="256">
        <f>SUM(C32,D32,E32)</f>
        <v>-4222.3</v>
      </c>
      <c r="Q32" s="256"/>
      <c r="R32" s="256"/>
      <c r="S32" s="116"/>
    </row>
    <row r="33" spans="1:22" ht="14.6" x14ac:dyDescent="0.4">
      <c r="A33" s="266" t="s">
        <v>165</v>
      </c>
      <c r="B33" s="266"/>
      <c r="C33" s="143"/>
      <c r="D33" s="143"/>
      <c r="E33" s="143"/>
      <c r="F33" s="116"/>
      <c r="G33" s="132"/>
      <c r="H33" s="133"/>
      <c r="I33" s="139" t="s">
        <v>89</v>
      </c>
      <c r="J33" s="139" t="s">
        <v>89</v>
      </c>
      <c r="K33" s="116"/>
      <c r="L33" s="129"/>
      <c r="M33" s="129"/>
      <c r="N33" s="129"/>
      <c r="O33" s="116"/>
      <c r="P33" s="255"/>
      <c r="Q33" s="255"/>
      <c r="R33" s="255"/>
      <c r="S33" s="116"/>
    </row>
    <row r="34" spans="1:22" ht="14.6" x14ac:dyDescent="0.35">
      <c r="A34" s="272" t="s">
        <v>166</v>
      </c>
      <c r="B34" s="272"/>
      <c r="C34" s="142">
        <v>750.2</v>
      </c>
      <c r="D34" s="135">
        <v>5584.1</v>
      </c>
      <c r="E34" s="135">
        <v>1996</v>
      </c>
      <c r="F34" s="116"/>
      <c r="G34" s="132">
        <f>D34-C34</f>
        <v>4833.9000000000005</v>
      </c>
      <c r="H34" s="133">
        <f>E34-D34</f>
        <v>-3588.1000000000004</v>
      </c>
      <c r="I34" s="169">
        <f t="shared" si="1"/>
        <v>6.443481738203146</v>
      </c>
      <c r="J34" s="169">
        <f t="shared" si="2"/>
        <v>-0.64255654447449007</v>
      </c>
      <c r="K34" s="116"/>
      <c r="L34" s="129">
        <f>C34/C41</f>
        <v>-0.24364262284433766</v>
      </c>
      <c r="M34" s="129">
        <f t="shared" ref="M34:N34" si="11">D34/D41</f>
        <v>-1.7219995065992353</v>
      </c>
      <c r="N34" s="129">
        <f t="shared" si="11"/>
        <v>-0.19847070170728556</v>
      </c>
      <c r="O34" s="116"/>
      <c r="P34" s="255"/>
      <c r="Q34" s="255"/>
      <c r="R34" s="255"/>
      <c r="S34" s="116"/>
    </row>
    <row r="35" spans="1:22" ht="14.6" x14ac:dyDescent="0.35">
      <c r="A35" s="266" t="s">
        <v>167</v>
      </c>
      <c r="B35" s="266"/>
      <c r="C35" s="141">
        <v>-400</v>
      </c>
      <c r="D35" s="152" t="s">
        <v>89</v>
      </c>
      <c r="E35" s="141">
        <v>-350</v>
      </c>
      <c r="F35" s="116"/>
      <c r="G35" s="132" t="s">
        <v>2</v>
      </c>
      <c r="H35" s="133" t="s">
        <v>2</v>
      </c>
      <c r="I35" s="139" t="s">
        <v>89</v>
      </c>
      <c r="J35" s="139" t="s">
        <v>89</v>
      </c>
      <c r="K35" s="116"/>
      <c r="L35" s="129">
        <f>C35/C41</f>
        <v>0.12990809002630641</v>
      </c>
      <c r="M35" s="129" t="s">
        <v>2</v>
      </c>
      <c r="N35" s="129">
        <f>E35/E41</f>
        <v>3.4801976752279529E-2</v>
      </c>
      <c r="O35" s="116"/>
      <c r="P35" s="255"/>
      <c r="Q35" s="255"/>
      <c r="R35" s="255"/>
      <c r="S35" s="116"/>
    </row>
    <row r="36" spans="1:22" ht="14.6" x14ac:dyDescent="0.35">
      <c r="A36" s="272" t="s">
        <v>168</v>
      </c>
      <c r="B36" s="272"/>
      <c r="C36" s="142">
        <v>150.80000000000001</v>
      </c>
      <c r="D36" s="142">
        <v>153.9</v>
      </c>
      <c r="E36" s="142">
        <v>409.8</v>
      </c>
      <c r="F36" s="116"/>
      <c r="G36" s="132">
        <f t="shared" ref="G36:H50" si="12">D36-C36</f>
        <v>3.0999999999999943</v>
      </c>
      <c r="H36" s="133">
        <f t="shared" si="12"/>
        <v>255.9</v>
      </c>
      <c r="I36" s="169">
        <f t="shared" si="1"/>
        <v>2.0557029177718792E-2</v>
      </c>
      <c r="J36" s="169">
        <f t="shared" si="2"/>
        <v>1.6627680311890838</v>
      </c>
      <c r="K36" s="116"/>
      <c r="L36" s="129">
        <f>C36/C41</f>
        <v>-4.8975349939917513E-2</v>
      </c>
      <c r="M36" s="129">
        <f>D36/D41</f>
        <v>-4.7458986061428392E-2</v>
      </c>
      <c r="N36" s="129">
        <f>E36/E41</f>
        <v>-4.0748143065954721E-2</v>
      </c>
      <c r="O36" s="116"/>
      <c r="P36" s="255"/>
      <c r="Q36" s="255"/>
      <c r="R36" s="255"/>
      <c r="S36" s="116"/>
    </row>
    <row r="37" spans="1:22" ht="14.6" x14ac:dyDescent="0.35">
      <c r="A37" s="266" t="s">
        <v>169</v>
      </c>
      <c r="B37" s="266"/>
      <c r="C37" s="137">
        <v>-1450.4</v>
      </c>
      <c r="D37" s="137">
        <v>-1743.4</v>
      </c>
      <c r="E37" s="137">
        <v>-1761.3</v>
      </c>
      <c r="F37" s="116"/>
      <c r="G37" s="132">
        <f t="shared" si="12"/>
        <v>-293</v>
      </c>
      <c r="H37" s="133">
        <f t="shared" si="12"/>
        <v>-17.899999999999864</v>
      </c>
      <c r="I37" s="169">
        <f t="shared" si="1"/>
        <v>0.20201323772752344</v>
      </c>
      <c r="J37" s="169">
        <f t="shared" si="2"/>
        <v>1.0267293793736299E-2</v>
      </c>
      <c r="K37" s="116"/>
      <c r="L37" s="129">
        <f>C37/C41</f>
        <v>0.47104673443538703</v>
      </c>
      <c r="M37" s="129">
        <f>D37/D41</f>
        <v>0.53762180831380291</v>
      </c>
      <c r="N37" s="129">
        <f>E37/E41</f>
        <v>0.17513349043939982</v>
      </c>
      <c r="O37" s="116"/>
      <c r="P37" s="255"/>
      <c r="Q37" s="255"/>
      <c r="R37" s="255"/>
      <c r="S37" s="116"/>
    </row>
    <row r="38" spans="1:22" ht="14.6" x14ac:dyDescent="0.35">
      <c r="A38" s="272" t="s">
        <v>170</v>
      </c>
      <c r="B38" s="272"/>
      <c r="C38" s="140">
        <v>-2042.5</v>
      </c>
      <c r="D38" s="140">
        <v>-7133.5</v>
      </c>
      <c r="E38" s="140">
        <v>-10222.299999999999</v>
      </c>
      <c r="F38" s="116"/>
      <c r="G38" s="132">
        <f t="shared" si="12"/>
        <v>-5091</v>
      </c>
      <c r="H38" s="133">
        <f t="shared" si="12"/>
        <v>-3088.7999999999993</v>
      </c>
      <c r="I38" s="169">
        <f t="shared" si="1"/>
        <v>2.4925336597307219</v>
      </c>
      <c r="J38" s="169">
        <f t="shared" si="2"/>
        <v>0.43299922898997678</v>
      </c>
      <c r="K38" s="116"/>
      <c r="L38" s="129">
        <f>C38/C41</f>
        <v>0.66334318469682696</v>
      </c>
      <c r="M38" s="129">
        <f>D38/D41</f>
        <v>2.1997964721845316</v>
      </c>
      <c r="N38" s="129">
        <f>E38/E41</f>
        <v>1.0164464198709344</v>
      </c>
      <c r="O38" s="116"/>
      <c r="P38" s="255"/>
      <c r="Q38" s="255"/>
      <c r="R38" s="255"/>
      <c r="S38" s="116"/>
    </row>
    <row r="39" spans="1:22" ht="14.6" x14ac:dyDescent="0.35">
      <c r="A39" s="266" t="s">
        <v>171</v>
      </c>
      <c r="B39" s="266"/>
      <c r="C39" s="141">
        <v>-82.8</v>
      </c>
      <c r="D39" s="141">
        <v>-62.7</v>
      </c>
      <c r="E39" s="141">
        <v>-111.6</v>
      </c>
      <c r="F39" s="116"/>
      <c r="G39" s="132">
        <f t="shared" si="12"/>
        <v>20.099999999999994</v>
      </c>
      <c r="H39" s="133">
        <f t="shared" si="12"/>
        <v>-48.899999999999991</v>
      </c>
      <c r="I39" s="169">
        <f t="shared" si="1"/>
        <v>-0.24275362318840574</v>
      </c>
      <c r="J39" s="169">
        <f t="shared" si="2"/>
        <v>0.77990430622009554</v>
      </c>
      <c r="K39" s="116"/>
      <c r="L39" s="129">
        <f>C39/C41</f>
        <v>2.6890974635445423E-2</v>
      </c>
      <c r="M39" s="129">
        <f>D39/D41</f>
        <v>1.9335142469470826E-2</v>
      </c>
      <c r="N39" s="129">
        <f>E39/E41</f>
        <v>1.1096858873012559E-2</v>
      </c>
      <c r="O39" s="116"/>
      <c r="P39" s="255"/>
      <c r="Q39" s="255"/>
      <c r="R39" s="255"/>
      <c r="S39" s="116"/>
    </row>
    <row r="40" spans="1:22" ht="14.6" x14ac:dyDescent="0.35">
      <c r="A40" s="272" t="s">
        <v>147</v>
      </c>
      <c r="B40" s="272"/>
      <c r="C40" s="138">
        <v>-4.4000000000000004</v>
      </c>
      <c r="D40" s="153">
        <v>-41.2</v>
      </c>
      <c r="E40" s="138">
        <v>-17.5</v>
      </c>
      <c r="F40" s="116"/>
      <c r="G40" s="132">
        <f t="shared" si="12"/>
        <v>-36.800000000000004</v>
      </c>
      <c r="H40" s="133">
        <f t="shared" si="12"/>
        <v>23.700000000000003</v>
      </c>
      <c r="I40" s="169">
        <f t="shared" si="1"/>
        <v>8.3636363636363633</v>
      </c>
      <c r="J40" s="169">
        <f t="shared" si="2"/>
        <v>-0.57524271844660202</v>
      </c>
      <c r="K40" s="116"/>
      <c r="L40" s="129">
        <f>C40/C41</f>
        <v>1.4289889902893704E-3</v>
      </c>
      <c r="M40" s="129">
        <f>D40/D41</f>
        <v>1.2705069692858024E-2</v>
      </c>
      <c r="N40" s="129">
        <f>E40/E41</f>
        <v>1.7400988376139765E-3</v>
      </c>
      <c r="O40" s="116"/>
      <c r="P40" s="255"/>
      <c r="Q40" s="255"/>
      <c r="R40" s="255"/>
      <c r="S40" s="116"/>
    </row>
    <row r="41" spans="1:22" ht="14.6" x14ac:dyDescent="0.35">
      <c r="A41" s="271" t="s">
        <v>172</v>
      </c>
      <c r="B41" s="271"/>
      <c r="C41" s="208">
        <v>-3079.1</v>
      </c>
      <c r="D41" s="208">
        <v>-3242.8</v>
      </c>
      <c r="E41" s="208">
        <v>-10056.9</v>
      </c>
      <c r="F41" s="202"/>
      <c r="G41" s="203">
        <f t="shared" si="12"/>
        <v>-163.70000000000027</v>
      </c>
      <c r="H41" s="204">
        <f t="shared" si="12"/>
        <v>-6814.0999999999995</v>
      </c>
      <c r="I41" s="205">
        <f t="shared" si="1"/>
        <v>5.316488584326598E-2</v>
      </c>
      <c r="J41" s="205">
        <f t="shared" si="2"/>
        <v>2.1013013445170836</v>
      </c>
      <c r="K41" s="205"/>
      <c r="L41" s="211">
        <f>C41/C23</f>
        <v>-0.72418740298226625</v>
      </c>
      <c r="M41" s="211">
        <f t="shared" ref="M41:N41" si="13">D41/D23</f>
        <v>-0.27164134095059395</v>
      </c>
      <c r="N41" s="211">
        <f t="shared" si="13"/>
        <v>-1.992649098474341</v>
      </c>
      <c r="O41" s="171"/>
      <c r="P41" s="256">
        <f>SUM(C41,D41,E41)</f>
        <v>-16378.8</v>
      </c>
      <c r="Q41" s="256"/>
      <c r="R41" s="256"/>
      <c r="S41" s="116"/>
    </row>
    <row r="42" spans="1:22" ht="14.6" x14ac:dyDescent="0.35">
      <c r="A42" s="272" t="s">
        <v>173</v>
      </c>
      <c r="B42" s="272"/>
      <c r="C42" s="142">
        <v>10.8</v>
      </c>
      <c r="D42" s="153">
        <v>-39.5</v>
      </c>
      <c r="E42" s="138">
        <v>-49</v>
      </c>
      <c r="F42" s="116"/>
      <c r="G42" s="166">
        <f t="shared" si="12"/>
        <v>-50.3</v>
      </c>
      <c r="H42" s="167">
        <f t="shared" si="12"/>
        <v>-9.5</v>
      </c>
      <c r="I42" s="169">
        <f t="shared" si="1"/>
        <v>-4.6574074074074066</v>
      </c>
      <c r="J42" s="169">
        <f t="shared" si="2"/>
        <v>0.24050632911392406</v>
      </c>
      <c r="K42" s="116"/>
      <c r="L42" s="175"/>
      <c r="M42" s="175"/>
      <c r="N42" s="175"/>
      <c r="O42" s="116"/>
      <c r="P42" s="255">
        <f>SUM(C42,D42,E42)</f>
        <v>-77.7</v>
      </c>
      <c r="Q42" s="255"/>
      <c r="R42" s="255"/>
      <c r="S42" s="116"/>
    </row>
    <row r="43" spans="1:22" ht="14.6" x14ac:dyDescent="0.35">
      <c r="A43" s="273" t="s">
        <v>106</v>
      </c>
      <c r="B43" s="273"/>
      <c r="C43" s="176">
        <v>333.5</v>
      </c>
      <c r="D43" s="177">
        <v>6294</v>
      </c>
      <c r="E43" s="178">
        <v>-6069.7</v>
      </c>
      <c r="F43" s="119"/>
      <c r="G43" s="179">
        <f t="shared" si="12"/>
        <v>5960.5</v>
      </c>
      <c r="H43" s="180">
        <f t="shared" si="12"/>
        <v>-12363.7</v>
      </c>
      <c r="I43" s="169">
        <f t="shared" si="1"/>
        <v>17.872563718140931</v>
      </c>
      <c r="J43" s="169">
        <f t="shared" si="2"/>
        <v>-1.9643628852875756</v>
      </c>
      <c r="K43" s="119"/>
      <c r="L43" s="181">
        <f>(L41+L32)+L23</f>
        <v>7.5897267039842009E-2</v>
      </c>
      <c r="M43" s="181">
        <f t="shared" ref="M43:N43" si="14">(M41+M32)+M23</f>
        <v>0.53054164083834543</v>
      </c>
      <c r="N43" s="181">
        <f t="shared" si="14"/>
        <v>-1.1929264909847435</v>
      </c>
      <c r="O43" s="119"/>
      <c r="P43" s="257">
        <f>SUM(C43,D43,E43)</f>
        <v>557.80000000000018</v>
      </c>
      <c r="Q43" s="257"/>
      <c r="R43" s="257"/>
      <c r="S43" s="253" t="s">
        <v>183</v>
      </c>
      <c r="T43" s="253"/>
      <c r="U43" s="253"/>
      <c r="V43" s="253"/>
    </row>
    <row r="44" spans="1:22" ht="14.6" x14ac:dyDescent="0.4">
      <c r="A44" s="272" t="s">
        <v>174</v>
      </c>
      <c r="B44" s="272"/>
      <c r="C44" s="150"/>
      <c r="D44" s="150"/>
      <c r="E44" s="150"/>
      <c r="F44" s="116"/>
      <c r="G44" s="132" t="s">
        <v>2</v>
      </c>
      <c r="H44" s="132" t="s">
        <v>2</v>
      </c>
      <c r="I44" s="139" t="s">
        <v>89</v>
      </c>
      <c r="J44" s="139" t="s">
        <v>89</v>
      </c>
      <c r="K44" s="116"/>
      <c r="L44" s="154"/>
      <c r="M44" s="154"/>
      <c r="N44" s="116"/>
      <c r="O44" s="116"/>
      <c r="P44" s="255"/>
      <c r="Q44" s="255"/>
      <c r="R44" s="255"/>
      <c r="S44" s="116"/>
    </row>
    <row r="45" spans="1:22" ht="14.6" x14ac:dyDescent="0.35">
      <c r="A45" s="266" t="s">
        <v>175</v>
      </c>
      <c r="B45" s="266"/>
      <c r="C45" s="155">
        <v>2128.8000000000002</v>
      </c>
      <c r="D45" s="155">
        <v>2462.3000000000002</v>
      </c>
      <c r="E45" s="144">
        <v>8756.2999999999993</v>
      </c>
      <c r="F45" s="116"/>
      <c r="G45" s="166">
        <f t="shared" si="12"/>
        <v>333.5</v>
      </c>
      <c r="H45" s="167">
        <f t="shared" si="12"/>
        <v>6293.9999999999991</v>
      </c>
      <c r="I45" s="169">
        <f t="shared" si="1"/>
        <v>0.15666102968808718</v>
      </c>
      <c r="J45" s="169">
        <f t="shared" si="2"/>
        <v>2.5561466921171259</v>
      </c>
      <c r="K45" s="116"/>
      <c r="L45" s="254" t="s">
        <v>184</v>
      </c>
      <c r="M45" s="254"/>
      <c r="N45" s="254"/>
      <c r="O45" s="254"/>
      <c r="P45" s="254"/>
      <c r="Q45" s="254"/>
      <c r="R45" s="254"/>
      <c r="S45" s="254"/>
      <c r="T45" s="254"/>
      <c r="U45" s="254"/>
      <c r="V45" s="254"/>
    </row>
    <row r="46" spans="1:22" ht="14.6" x14ac:dyDescent="0.35">
      <c r="A46" s="272" t="s">
        <v>176</v>
      </c>
      <c r="B46" s="272"/>
      <c r="C46" s="156">
        <v>2462.3000000000002</v>
      </c>
      <c r="D46" s="156">
        <v>8756.2999999999993</v>
      </c>
      <c r="E46" s="157">
        <v>2686.6</v>
      </c>
      <c r="F46" s="116"/>
      <c r="G46" s="166">
        <f t="shared" si="12"/>
        <v>6293.9999999999991</v>
      </c>
      <c r="H46" s="167">
        <f t="shared" si="12"/>
        <v>-6069.6999999999989</v>
      </c>
      <c r="I46" s="169">
        <f t="shared" si="1"/>
        <v>2.5561466921171259</v>
      </c>
      <c r="J46" s="169">
        <f t="shared" si="2"/>
        <v>-0.69318090974498359</v>
      </c>
      <c r="K46" s="116"/>
      <c r="L46" s="254"/>
      <c r="M46" s="254"/>
      <c r="N46" s="254"/>
      <c r="O46" s="254"/>
      <c r="P46" s="254"/>
      <c r="Q46" s="254"/>
      <c r="R46" s="254"/>
      <c r="S46" s="254"/>
      <c r="T46" s="254"/>
      <c r="U46" s="254"/>
      <c r="V46" s="254"/>
    </row>
    <row r="47" spans="1:22" ht="14.6" x14ac:dyDescent="0.4">
      <c r="A47" s="266" t="s">
        <v>177</v>
      </c>
      <c r="B47" s="266"/>
      <c r="C47" s="158"/>
      <c r="D47" s="158"/>
      <c r="E47" s="158"/>
      <c r="F47" s="116"/>
      <c r="G47" s="132" t="s">
        <v>2</v>
      </c>
      <c r="H47" s="132" t="s">
        <v>2</v>
      </c>
      <c r="I47" s="139" t="s">
        <v>89</v>
      </c>
      <c r="J47" s="139" t="s">
        <v>89</v>
      </c>
      <c r="K47" s="116"/>
      <c r="L47" s="254"/>
      <c r="M47" s="254"/>
      <c r="N47" s="254"/>
      <c r="O47" s="254"/>
      <c r="P47" s="254"/>
      <c r="Q47" s="254"/>
      <c r="R47" s="254"/>
      <c r="S47" s="254"/>
      <c r="T47" s="254"/>
      <c r="U47" s="254"/>
      <c r="V47" s="254"/>
    </row>
    <row r="48" spans="1:22" ht="14.6" x14ac:dyDescent="0.4">
      <c r="A48" s="272" t="s">
        <v>178</v>
      </c>
      <c r="B48" s="272"/>
      <c r="C48" s="150"/>
      <c r="D48" s="150"/>
      <c r="E48" s="150"/>
      <c r="F48" s="116"/>
      <c r="G48" s="132" t="s">
        <v>2</v>
      </c>
      <c r="H48" s="132" t="s">
        <v>2</v>
      </c>
      <c r="I48" s="139" t="s">
        <v>89</v>
      </c>
      <c r="J48" s="139" t="s">
        <v>89</v>
      </c>
      <c r="K48" s="116"/>
      <c r="L48" s="254"/>
      <c r="M48" s="254"/>
      <c r="N48" s="254"/>
      <c r="O48" s="254"/>
      <c r="P48" s="254"/>
      <c r="Q48" s="254"/>
      <c r="R48" s="254"/>
      <c r="S48" s="254"/>
      <c r="T48" s="254"/>
      <c r="U48" s="254"/>
      <c r="V48" s="254"/>
    </row>
    <row r="49" spans="1:22" ht="14.6" x14ac:dyDescent="0.35">
      <c r="A49" s="266" t="s">
        <v>179</v>
      </c>
      <c r="B49" s="266"/>
      <c r="C49" s="159">
        <v>96.6</v>
      </c>
      <c r="D49" s="160">
        <v>137.1</v>
      </c>
      <c r="E49" s="159">
        <v>299.5</v>
      </c>
      <c r="F49" s="116"/>
      <c r="G49" s="166">
        <f t="shared" si="12"/>
        <v>40.5</v>
      </c>
      <c r="H49" s="167">
        <f t="shared" si="12"/>
        <v>162.4</v>
      </c>
      <c r="I49" s="169">
        <f t="shared" si="1"/>
        <v>0.41925465838509318</v>
      </c>
      <c r="J49" s="169">
        <f t="shared" si="2"/>
        <v>1.1845368344274254</v>
      </c>
      <c r="K49" s="116"/>
      <c r="L49" s="254"/>
      <c r="M49" s="254"/>
      <c r="N49" s="254"/>
      <c r="O49" s="254"/>
      <c r="P49" s="254"/>
      <c r="Q49" s="254"/>
      <c r="R49" s="254"/>
      <c r="S49" s="254"/>
      <c r="T49" s="254"/>
      <c r="U49" s="254"/>
      <c r="V49" s="254"/>
    </row>
    <row r="50" spans="1:22" ht="14.6" x14ac:dyDescent="0.35">
      <c r="A50" s="272" t="s">
        <v>180</v>
      </c>
      <c r="B50" s="272"/>
      <c r="C50" s="130">
        <v>1389.1</v>
      </c>
      <c r="D50" s="131">
        <v>1176.9000000000001</v>
      </c>
      <c r="E50" s="161">
        <v>470.1</v>
      </c>
      <c r="F50" s="116"/>
      <c r="G50" s="166">
        <f t="shared" si="12"/>
        <v>-212.19999999999982</v>
      </c>
      <c r="H50" s="167">
        <f t="shared" si="12"/>
        <v>-706.80000000000007</v>
      </c>
      <c r="I50" s="169">
        <f t="shared" si="1"/>
        <v>-0.15276078036138493</v>
      </c>
      <c r="J50" s="169">
        <f t="shared" si="2"/>
        <v>-0.60056079530971196</v>
      </c>
      <c r="K50" s="116"/>
      <c r="L50" s="254"/>
      <c r="M50" s="254"/>
      <c r="N50" s="254"/>
      <c r="O50" s="254"/>
      <c r="P50" s="254"/>
      <c r="Q50" s="254"/>
      <c r="R50" s="254"/>
      <c r="S50" s="254"/>
      <c r="T50" s="254"/>
      <c r="U50" s="254"/>
      <c r="V50" s="254"/>
    </row>
    <row r="51" spans="1:22" x14ac:dyDescent="0.35">
      <c r="I51" s="168"/>
      <c r="J51" s="168"/>
    </row>
  </sheetData>
  <mergeCells count="96">
    <mergeCell ref="A41:B41"/>
    <mergeCell ref="A43:B43"/>
    <mergeCell ref="A42:B42"/>
    <mergeCell ref="A50:B50"/>
    <mergeCell ref="A48:B48"/>
    <mergeCell ref="A49:B49"/>
    <mergeCell ref="A44:B44"/>
    <mergeCell ref="A45:B45"/>
    <mergeCell ref="A46:B46"/>
    <mergeCell ref="A47:B47"/>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5:B5"/>
    <mergeCell ref="A12:B12"/>
    <mergeCell ref="A13:B13"/>
    <mergeCell ref="A14:B14"/>
    <mergeCell ref="A15:B15"/>
    <mergeCell ref="A11:B11"/>
    <mergeCell ref="A8:B8"/>
    <mergeCell ref="A9:B9"/>
    <mergeCell ref="A10:B10"/>
    <mergeCell ref="A6:B6"/>
    <mergeCell ref="A7:B7"/>
    <mergeCell ref="P1:R1"/>
    <mergeCell ref="P4:R4"/>
    <mergeCell ref="G1:J1"/>
    <mergeCell ref="L1:N1"/>
    <mergeCell ref="A1:E1"/>
    <mergeCell ref="A2:B2"/>
    <mergeCell ref="A4:B4"/>
    <mergeCell ref="A3:E3"/>
    <mergeCell ref="P19:R19"/>
    <mergeCell ref="P8:R8"/>
    <mergeCell ref="P9:R9"/>
    <mergeCell ref="P10:R10"/>
    <mergeCell ref="P11:R11"/>
    <mergeCell ref="P12:R12"/>
    <mergeCell ref="P13:R13"/>
    <mergeCell ref="P14:R14"/>
    <mergeCell ref="P15:R15"/>
    <mergeCell ref="P16:R16"/>
    <mergeCell ref="P17:R17"/>
    <mergeCell ref="P18:R18"/>
    <mergeCell ref="P42:R42"/>
    <mergeCell ref="P43:R43"/>
    <mergeCell ref="P31:R31"/>
    <mergeCell ref="P20:R20"/>
    <mergeCell ref="P21:R21"/>
    <mergeCell ref="P22:R22"/>
    <mergeCell ref="P23:R23"/>
    <mergeCell ref="P24:R24"/>
    <mergeCell ref="P25:R25"/>
    <mergeCell ref="P30:R30"/>
    <mergeCell ref="P38:R38"/>
    <mergeCell ref="P39:R39"/>
    <mergeCell ref="P40:R40"/>
    <mergeCell ref="P41:R41"/>
    <mergeCell ref="S43:V43"/>
    <mergeCell ref="L45:V50"/>
    <mergeCell ref="P5:R5"/>
    <mergeCell ref="P6:R6"/>
    <mergeCell ref="P7:R7"/>
    <mergeCell ref="P44:R44"/>
    <mergeCell ref="P32:R32"/>
    <mergeCell ref="P33:R33"/>
    <mergeCell ref="P34:R34"/>
    <mergeCell ref="P35:R35"/>
    <mergeCell ref="P36:R36"/>
    <mergeCell ref="P37:R37"/>
    <mergeCell ref="P26:R26"/>
    <mergeCell ref="P27:R27"/>
    <mergeCell ref="P28:R28"/>
    <mergeCell ref="P29:R29"/>
  </mergeCells>
  <pageMargins left="0.7" right="0.7" top="0.75" bottom="0.75" header="0.3" footer="0.3"/>
  <pageSetup paperSize="3"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50508-85E8-4F18-862B-BD5AE6D1F2C3}">
  <sheetPr>
    <pageSetUpPr fitToPage="1"/>
  </sheetPr>
  <dimension ref="A1:G35"/>
  <sheetViews>
    <sheetView zoomScaleNormal="100" workbookViewId="0">
      <selection activeCell="B17" sqref="B17"/>
    </sheetView>
  </sheetViews>
  <sheetFormatPr defaultColWidth="9.36328125" defaultRowHeight="15.45" x14ac:dyDescent="0.35"/>
  <cols>
    <col min="1" max="1" width="65" style="115" customWidth="1"/>
    <col min="2" max="2" width="9.36328125" style="115" customWidth="1"/>
    <col min="3" max="3" width="9.81640625" style="115" bestFit="1" customWidth="1"/>
    <col min="4" max="5" width="9.36328125" style="115"/>
    <col min="6" max="6" width="37" style="115" customWidth="1"/>
    <col min="7" max="7" width="78.36328125" style="115" customWidth="1"/>
    <col min="8" max="16384" width="9.36328125" style="115"/>
  </cols>
  <sheetData>
    <row r="1" spans="1:7" ht="30.65" customHeight="1" x14ac:dyDescent="0.35">
      <c r="A1" s="124" t="s">
        <v>135</v>
      </c>
      <c r="B1" s="124">
        <v>2017</v>
      </c>
      <c r="C1" s="124">
        <v>2018</v>
      </c>
      <c r="D1" s="124">
        <v>2019</v>
      </c>
      <c r="E1" s="124"/>
      <c r="F1" s="124" t="s">
        <v>134</v>
      </c>
      <c r="G1" s="125"/>
    </row>
    <row r="2" spans="1:7" x14ac:dyDescent="0.35">
      <c r="A2" s="116"/>
      <c r="B2" s="116"/>
      <c r="C2" s="116"/>
      <c r="D2" s="116"/>
      <c r="E2" s="116"/>
      <c r="F2" s="116"/>
      <c r="G2" s="116"/>
    </row>
    <row r="3" spans="1:7" x14ac:dyDescent="0.35">
      <c r="A3" s="120" t="s">
        <v>132</v>
      </c>
      <c r="B3" s="121"/>
      <c r="C3" s="121"/>
      <c r="D3" s="121"/>
      <c r="E3" s="121"/>
      <c r="F3" s="121"/>
      <c r="G3" s="121"/>
    </row>
    <row r="4" spans="1:7" x14ac:dyDescent="0.35">
      <c r="A4" s="116" t="s">
        <v>131</v>
      </c>
      <c r="B4" s="116">
        <f>SUM(B22/B23)</f>
        <v>1.2517828796171251</v>
      </c>
      <c r="C4" s="116">
        <f>SUM(C22/C23)</f>
        <v>2.1980577741810636</v>
      </c>
      <c r="D4" s="116">
        <f>SUM(D22/D23)</f>
        <v>0.91654643604000841</v>
      </c>
      <c r="E4" s="116"/>
      <c r="F4" s="116" t="s">
        <v>10</v>
      </c>
      <c r="G4" s="116"/>
    </row>
    <row r="5" spans="1:7" x14ac:dyDescent="0.35">
      <c r="A5" s="121" t="s">
        <v>130</v>
      </c>
      <c r="B5" s="121">
        <f>SUM(B24+B25+B26)/B23</f>
        <v>0.84613926599853118</v>
      </c>
      <c r="C5" s="121">
        <f>SUM(C24+C25+C26)/C23</f>
        <v>1.6943281376446993</v>
      </c>
      <c r="D5" s="121">
        <f>SUM(D24+D25+D26)/D23</f>
        <v>0.58947590254024351</v>
      </c>
      <c r="E5" s="121"/>
      <c r="F5" s="121" t="s">
        <v>11</v>
      </c>
      <c r="G5" s="121"/>
    </row>
    <row r="6" spans="1:7" x14ac:dyDescent="0.35">
      <c r="A6" s="116" t="s">
        <v>129</v>
      </c>
      <c r="B6" s="116"/>
      <c r="C6" s="116">
        <f>SUM(C30/((B27+C27)/2))</f>
        <v>5.7333815290077714</v>
      </c>
      <c r="D6" s="116">
        <f>SUM(D30/((C27+D27)/2))</f>
        <v>5.8206082118843643</v>
      </c>
      <c r="E6" s="116"/>
      <c r="F6" s="116" t="s">
        <v>12</v>
      </c>
      <c r="G6" s="116"/>
    </row>
    <row r="7" spans="1:7" x14ac:dyDescent="0.35">
      <c r="A7" s="121" t="s">
        <v>128</v>
      </c>
      <c r="B7" s="121"/>
      <c r="C7" s="121">
        <f>SUM(C29/((B25+C25)/2))</f>
        <v>31.620722737448034</v>
      </c>
      <c r="D7" s="121">
        <f>SUM(D29/((C25+D25)/2))</f>
        <v>33.719519175729815</v>
      </c>
      <c r="E7" s="121"/>
      <c r="F7" s="121" t="s">
        <v>13</v>
      </c>
      <c r="G7" s="121"/>
    </row>
    <row r="8" spans="1:7" x14ac:dyDescent="0.35">
      <c r="A8" s="116" t="s">
        <v>127</v>
      </c>
      <c r="B8" s="116">
        <f>SUM(B32/B23)</f>
        <v>0.68351221361385561</v>
      </c>
      <c r="C8" s="116">
        <f>SUM(C32/C23)</f>
        <v>0.79483480524963934</v>
      </c>
      <c r="D8" s="116">
        <f>SUM(D32/D23)</f>
        <v>0.58271596932903202</v>
      </c>
      <c r="E8" s="116"/>
      <c r="F8" s="116" t="s">
        <v>14</v>
      </c>
      <c r="G8" s="116"/>
    </row>
    <row r="9" spans="1:7" x14ac:dyDescent="0.35">
      <c r="A9" s="121"/>
      <c r="B9" s="121"/>
      <c r="C9" s="121"/>
      <c r="D9" s="121"/>
      <c r="E9" s="121"/>
      <c r="F9" s="121"/>
      <c r="G9" s="121"/>
    </row>
    <row r="10" spans="1:7" x14ac:dyDescent="0.35">
      <c r="A10" s="241" t="s">
        <v>126</v>
      </c>
      <c r="B10" s="116"/>
      <c r="C10" s="116"/>
      <c r="D10" s="116"/>
      <c r="E10" s="116"/>
      <c r="F10" s="116"/>
      <c r="G10" s="116"/>
    </row>
    <row r="11" spans="1:7" x14ac:dyDescent="0.35">
      <c r="A11" s="121" t="s">
        <v>196</v>
      </c>
      <c r="B11" s="121">
        <f t="shared" ref="B11:D12" si="0">SUM(B32/B33)</f>
        <v>0.32383314998989737</v>
      </c>
      <c r="C11" s="121">
        <f t="shared" si="0"/>
        <v>0.19660061095010575</v>
      </c>
      <c r="D11" s="121">
        <f t="shared" si="0"/>
        <v>0.1412383205111078</v>
      </c>
      <c r="E11" s="121"/>
      <c r="F11" s="121" t="s">
        <v>194</v>
      </c>
      <c r="G11" s="121"/>
    </row>
    <row r="12" spans="1:7" x14ac:dyDescent="0.35">
      <c r="A12" s="116" t="s">
        <v>195</v>
      </c>
      <c r="B12" s="116">
        <f t="shared" si="0"/>
        <v>0.62013420950047338</v>
      </c>
      <c r="C12" s="116">
        <f t="shared" si="0"/>
        <v>0.95132552863837316</v>
      </c>
      <c r="D12" s="116">
        <f t="shared" si="0"/>
        <v>1.3242002955316448</v>
      </c>
      <c r="E12" s="116"/>
      <c r="F12" s="242" t="s">
        <v>15</v>
      </c>
      <c r="G12" s="116"/>
    </row>
    <row r="13" spans="1:7" x14ac:dyDescent="0.35">
      <c r="A13" s="121"/>
      <c r="B13" s="121"/>
      <c r="C13" s="121"/>
      <c r="D13" s="121"/>
      <c r="E13" s="121"/>
      <c r="F13" s="121"/>
      <c r="G13" s="121"/>
    </row>
    <row r="14" spans="1:7" x14ac:dyDescent="0.35">
      <c r="A14" s="241" t="s">
        <v>125</v>
      </c>
      <c r="B14" s="116"/>
      <c r="C14" s="116"/>
      <c r="D14" s="116"/>
      <c r="E14" s="116"/>
      <c r="F14" s="116"/>
      <c r="G14" s="116"/>
    </row>
    <row r="15" spans="1:7" x14ac:dyDescent="0.35">
      <c r="A15" s="121" t="s">
        <v>124</v>
      </c>
      <c r="B15" s="121">
        <f>SUM(B31/B29)</f>
        <v>0.12885718369753604</v>
      </c>
      <c r="C15" s="121">
        <f>SUM(C31/C29)</f>
        <v>0.22323671595299258</v>
      </c>
      <c r="D15" s="121">
        <f>SUM(D31/D29)</f>
        <v>0.13577480515757151</v>
      </c>
      <c r="E15" s="121"/>
      <c r="F15" s="121" t="s">
        <v>17</v>
      </c>
      <c r="G15" s="121"/>
    </row>
    <row r="16" spans="1:7" x14ac:dyDescent="0.35">
      <c r="A16" s="121" t="s">
        <v>197</v>
      </c>
      <c r="B16" s="121">
        <f>B28/B29</f>
        <v>0.18469365876319974</v>
      </c>
      <c r="C16" s="121">
        <f t="shared" ref="C16:D16" si="1">C28/C29</f>
        <v>0.15709460142802242</v>
      </c>
      <c r="D16" s="121">
        <f t="shared" si="1"/>
        <v>0.15383309567461126</v>
      </c>
      <c r="E16" s="121"/>
      <c r="F16" s="121" t="s">
        <v>198</v>
      </c>
      <c r="G16" s="121"/>
    </row>
    <row r="17" spans="1:7" x14ac:dyDescent="0.35">
      <c r="A17" s="116" t="s">
        <v>123</v>
      </c>
      <c r="B17" s="116"/>
      <c r="C17" s="116">
        <f>SUM(C28/((C34+B34)/2))</f>
        <v>0.20161466175172629</v>
      </c>
      <c r="D17" s="116">
        <f>SUM(D28/((D34+C34)/2))</f>
        <v>0.18802563629656954</v>
      </c>
      <c r="E17" s="116"/>
      <c r="F17" s="116" t="s">
        <v>18</v>
      </c>
      <c r="G17" s="116"/>
    </row>
    <row r="18" spans="1:7" x14ac:dyDescent="0.35">
      <c r="A18" s="121" t="s">
        <v>122</v>
      </c>
      <c r="B18" s="121">
        <f>SUM(B29/B34)</f>
        <v>1.5583616416996156</v>
      </c>
      <c r="C18" s="121">
        <f>SUM(C29/C34)</f>
        <v>1.0233105926379757</v>
      </c>
      <c r="D18" s="121">
        <f>SUM(D29/D34)</f>
        <v>1.3792482673937023</v>
      </c>
      <c r="E18" s="121"/>
      <c r="F18" s="121" t="s">
        <v>19</v>
      </c>
      <c r="G18" s="121"/>
    </row>
    <row r="19" spans="1:7" x14ac:dyDescent="0.35">
      <c r="A19" s="116"/>
      <c r="B19" s="116"/>
      <c r="C19" s="116"/>
      <c r="D19" s="116"/>
      <c r="E19" s="116"/>
      <c r="F19" s="116"/>
      <c r="G19" s="116"/>
    </row>
    <row r="20" spans="1:7" ht="30.65" customHeight="1" x14ac:dyDescent="0.35">
      <c r="A20" s="124" t="s">
        <v>121</v>
      </c>
      <c r="B20" s="126"/>
      <c r="C20" s="126"/>
      <c r="D20" s="126"/>
      <c r="E20" s="126"/>
      <c r="F20" s="274" t="s">
        <v>133</v>
      </c>
      <c r="G20" s="274"/>
    </row>
    <row r="21" spans="1:7" x14ac:dyDescent="0.35">
      <c r="A21" s="116"/>
      <c r="B21" s="116"/>
      <c r="C21" s="116"/>
      <c r="D21" s="116"/>
      <c r="E21" s="116"/>
      <c r="F21" s="118"/>
      <c r="G21" s="118"/>
    </row>
    <row r="22" spans="1:7" ht="58.3" x14ac:dyDescent="0.35">
      <c r="A22" s="121" t="s">
        <v>120</v>
      </c>
      <c r="B22" s="121">
        <v>5283.4</v>
      </c>
      <c r="C22" s="121">
        <v>12494.2</v>
      </c>
      <c r="D22" s="121">
        <v>5653.9</v>
      </c>
      <c r="E22" s="121"/>
      <c r="F22" s="121" t="s">
        <v>6</v>
      </c>
      <c r="G22" s="122" t="s">
        <v>20</v>
      </c>
    </row>
    <row r="23" spans="1:7" ht="72.900000000000006" x14ac:dyDescent="0.35">
      <c r="A23" s="116" t="s">
        <v>119</v>
      </c>
      <c r="B23" s="116">
        <v>4220.7</v>
      </c>
      <c r="C23" s="116">
        <v>5684.2</v>
      </c>
      <c r="D23" s="116">
        <v>6168.7</v>
      </c>
      <c r="E23" s="116"/>
      <c r="F23" s="116" t="s">
        <v>7</v>
      </c>
      <c r="G23" s="117" t="s">
        <v>21</v>
      </c>
    </row>
    <row r="24" spans="1:7" ht="58.3" x14ac:dyDescent="0.35">
      <c r="A24" s="121" t="s">
        <v>118</v>
      </c>
      <c r="B24" s="121">
        <v>2462.3000000000002</v>
      </c>
      <c r="C24" s="121">
        <v>8756.2999999999993</v>
      </c>
      <c r="D24" s="121">
        <v>2686.6</v>
      </c>
      <c r="E24" s="121"/>
      <c r="F24" s="121" t="s">
        <v>22</v>
      </c>
      <c r="G24" s="122" t="s">
        <v>23</v>
      </c>
    </row>
    <row r="25" spans="1:7" ht="72.900000000000006" x14ac:dyDescent="0.35">
      <c r="A25" s="116" t="s">
        <v>117</v>
      </c>
      <c r="B25" s="116">
        <v>870.4</v>
      </c>
      <c r="C25" s="116">
        <v>693.1</v>
      </c>
      <c r="D25" s="116">
        <v>879.2</v>
      </c>
      <c r="E25" s="116"/>
      <c r="F25" s="116" t="s">
        <v>8</v>
      </c>
      <c r="G25" s="117" t="s">
        <v>24</v>
      </c>
    </row>
    <row r="26" spans="1:7" ht="43.75" x14ac:dyDescent="0.35">
      <c r="A26" s="121" t="s">
        <v>116</v>
      </c>
      <c r="B26" s="121">
        <v>238.6</v>
      </c>
      <c r="C26" s="121">
        <v>181.5</v>
      </c>
      <c r="D26" s="121">
        <v>70.5</v>
      </c>
      <c r="E26" s="121"/>
      <c r="F26" s="121" t="s">
        <v>9</v>
      </c>
      <c r="G26" s="122" t="s">
        <v>25</v>
      </c>
    </row>
    <row r="27" spans="1:7" ht="58.3" x14ac:dyDescent="0.35">
      <c r="A27" s="116" t="s">
        <v>101</v>
      </c>
      <c r="B27" s="116">
        <v>1366</v>
      </c>
      <c r="C27" s="116">
        <v>1400.5</v>
      </c>
      <c r="D27" s="116">
        <v>1529.4</v>
      </c>
      <c r="E27" s="116"/>
      <c r="F27" s="116" t="s">
        <v>26</v>
      </c>
      <c r="G27" s="117" t="s">
        <v>27</v>
      </c>
    </row>
    <row r="28" spans="1:7" ht="43.75" x14ac:dyDescent="0.35">
      <c r="A28" s="121" t="s">
        <v>115</v>
      </c>
      <c r="B28" s="121">
        <v>4134.7</v>
      </c>
      <c r="C28" s="121">
        <v>3883.3</v>
      </c>
      <c r="D28" s="121">
        <v>4077.9</v>
      </c>
      <c r="E28" s="121"/>
      <c r="F28" s="121" t="s">
        <v>16</v>
      </c>
      <c r="G28" s="122" t="s">
        <v>28</v>
      </c>
    </row>
    <row r="29" spans="1:7" ht="43.75" x14ac:dyDescent="0.35">
      <c r="A29" s="116" t="s">
        <v>114</v>
      </c>
      <c r="B29" s="116">
        <v>22386.799999999999</v>
      </c>
      <c r="C29" s="116">
        <v>24719.5</v>
      </c>
      <c r="D29" s="116">
        <v>26508.6</v>
      </c>
      <c r="E29" s="116"/>
      <c r="F29" s="116" t="s">
        <v>29</v>
      </c>
      <c r="G29" s="117" t="s">
        <v>30</v>
      </c>
    </row>
    <row r="30" spans="1:7" ht="72.900000000000006" x14ac:dyDescent="0.35">
      <c r="A30" s="121" t="s">
        <v>113</v>
      </c>
      <c r="B30" s="121">
        <v>7068.8</v>
      </c>
      <c r="C30" s="121">
        <v>7930.7</v>
      </c>
      <c r="D30" s="121">
        <v>8526.9</v>
      </c>
      <c r="E30" s="121"/>
      <c r="F30" s="121" t="s">
        <v>31</v>
      </c>
      <c r="G30" s="122" t="s">
        <v>32</v>
      </c>
    </row>
    <row r="31" spans="1:7" x14ac:dyDescent="0.35">
      <c r="A31" s="116" t="s">
        <v>112</v>
      </c>
      <c r="B31" s="116">
        <v>2884.7</v>
      </c>
      <c r="C31" s="116">
        <v>5518.3</v>
      </c>
      <c r="D31" s="116">
        <v>3599.2</v>
      </c>
      <c r="E31" s="116"/>
    </row>
    <row r="32" spans="1:7" x14ac:dyDescent="0.35">
      <c r="A32" s="121" t="s">
        <v>111</v>
      </c>
      <c r="B32" s="121">
        <v>2884.9</v>
      </c>
      <c r="C32" s="121">
        <v>4518</v>
      </c>
      <c r="D32" s="121">
        <v>3594.6</v>
      </c>
      <c r="E32" s="121"/>
      <c r="F32" s="123"/>
      <c r="G32" s="123"/>
    </row>
    <row r="33" spans="1:7" x14ac:dyDescent="0.35">
      <c r="A33" s="116" t="s">
        <v>110</v>
      </c>
      <c r="B33" s="116">
        <v>8908.6</v>
      </c>
      <c r="C33" s="116">
        <v>22980.6</v>
      </c>
      <c r="D33" s="116">
        <v>25450.6</v>
      </c>
      <c r="E33" s="116"/>
      <c r="F33" s="116"/>
      <c r="G33" s="116"/>
    </row>
    <row r="34" spans="1:7" x14ac:dyDescent="0.35">
      <c r="A34" s="121" t="s">
        <v>109</v>
      </c>
      <c r="B34" s="121">
        <v>14365.6</v>
      </c>
      <c r="C34" s="121">
        <v>24156.400000000001</v>
      </c>
      <c r="D34" s="121">
        <v>19219.599999999999</v>
      </c>
      <c r="E34" s="121"/>
      <c r="F34" s="121"/>
      <c r="G34" s="121"/>
    </row>
    <row r="35" spans="1:7" x14ac:dyDescent="0.35">
      <c r="A35" s="116"/>
      <c r="B35" s="116"/>
      <c r="C35" s="116"/>
      <c r="D35" s="116"/>
      <c r="E35" s="116"/>
      <c r="F35" s="116"/>
      <c r="G35" s="116"/>
    </row>
  </sheetData>
  <mergeCells count="1">
    <mergeCell ref="F20:G20"/>
  </mergeCells>
  <pageMargins left="0.7" right="0.7" top="0.75" bottom="0.75" header="0.3" footer="0.3"/>
  <pageSetup paperSize="3"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A7F24-F68C-4FC7-970C-22501C4CB788}">
  <sheetPr>
    <pageSetUpPr fitToPage="1"/>
  </sheetPr>
  <dimension ref="A1:AD176"/>
  <sheetViews>
    <sheetView zoomScaleNormal="100" workbookViewId="0">
      <selection activeCell="AE3" sqref="AE3"/>
    </sheetView>
  </sheetViews>
  <sheetFormatPr defaultRowHeight="12.9" x14ac:dyDescent="0.35"/>
  <cols>
    <col min="1" max="1" width="20" customWidth="1"/>
    <col min="2" max="2" width="8.7265625" customWidth="1"/>
    <col min="30" max="30" width="5" customWidth="1"/>
  </cols>
  <sheetData>
    <row r="1" spans="1:30" ht="23.15" x14ac:dyDescent="0.35">
      <c r="A1" s="275" t="s">
        <v>191</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row>
    <row r="3" spans="1:30" ht="23.15" x14ac:dyDescent="0.35">
      <c r="A3" s="275" t="s">
        <v>104</v>
      </c>
      <c r="B3" s="275"/>
      <c r="C3" s="275"/>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5"/>
      <c r="AD3" s="275"/>
    </row>
    <row r="77" spans="1:30" ht="23.15" x14ac:dyDescent="0.35">
      <c r="A77" s="275" t="s">
        <v>192</v>
      </c>
      <c r="B77" s="275"/>
      <c r="C77" s="275"/>
      <c r="D77" s="275"/>
      <c r="E77" s="275"/>
      <c r="F77" s="275"/>
      <c r="G77" s="275"/>
      <c r="H77" s="275"/>
      <c r="I77" s="275"/>
      <c r="J77" s="275"/>
      <c r="K77" s="275"/>
      <c r="L77" s="275"/>
      <c r="M77" s="275"/>
      <c r="N77" s="275"/>
      <c r="O77" s="275"/>
      <c r="P77" s="275"/>
      <c r="Q77" s="275"/>
      <c r="R77" s="275"/>
      <c r="S77" s="275"/>
      <c r="T77" s="275"/>
      <c r="U77" s="275"/>
      <c r="V77" s="275"/>
      <c r="W77" s="275"/>
      <c r="X77" s="275"/>
      <c r="Y77" s="275"/>
      <c r="Z77" s="275"/>
      <c r="AA77" s="275"/>
      <c r="AB77" s="275"/>
      <c r="AC77" s="275"/>
      <c r="AD77" s="275"/>
    </row>
    <row r="78" spans="1:30" ht="14.6" x14ac:dyDescent="0.35">
      <c r="E78" s="277" t="s">
        <v>189</v>
      </c>
      <c r="F78" s="277"/>
      <c r="G78" s="277"/>
      <c r="H78" s="277"/>
      <c r="I78" s="277"/>
      <c r="J78" s="277"/>
      <c r="V78" s="219" t="s">
        <v>190</v>
      </c>
      <c r="W78" s="164"/>
      <c r="X78" s="164"/>
      <c r="Y78" s="164"/>
    </row>
    <row r="79" spans="1:30" ht="14.6" x14ac:dyDescent="0.35">
      <c r="E79" s="4"/>
      <c r="F79" s="4"/>
      <c r="G79" s="4">
        <v>2017</v>
      </c>
      <c r="H79" s="4">
        <v>2018</v>
      </c>
      <c r="I79" s="4">
        <v>2019</v>
      </c>
      <c r="J79" s="4"/>
      <c r="W79">
        <v>2017</v>
      </c>
      <c r="X79">
        <v>2018</v>
      </c>
      <c r="Y79">
        <v>2019</v>
      </c>
    </row>
    <row r="80" spans="1:30" ht="14.6" x14ac:dyDescent="0.35">
      <c r="E80" s="276" t="s">
        <v>185</v>
      </c>
      <c r="F80" s="276"/>
      <c r="G80" s="218">
        <v>1</v>
      </c>
      <c r="H80" s="218">
        <v>1</v>
      </c>
      <c r="I80" s="218">
        <v>1</v>
      </c>
      <c r="J80" s="4"/>
      <c r="T80" s="217" t="s">
        <v>34</v>
      </c>
      <c r="U80" s="217"/>
      <c r="V80" s="217"/>
      <c r="W80" s="2">
        <v>0.78839999999999999</v>
      </c>
      <c r="X80" s="2">
        <v>0.79649999999999999</v>
      </c>
      <c r="Y80" s="2">
        <v>0.81269999999999998</v>
      </c>
    </row>
    <row r="81" spans="4:25" ht="14.6" x14ac:dyDescent="0.35">
      <c r="E81" s="276" t="s">
        <v>186</v>
      </c>
      <c r="F81" s="276"/>
      <c r="G81" s="9">
        <v>0.40360000000000001</v>
      </c>
      <c r="H81" s="9">
        <v>0.41160000000000002</v>
      </c>
      <c r="I81" s="9">
        <v>0.32169999999999999</v>
      </c>
      <c r="J81" s="4"/>
      <c r="T81" s="217" t="s">
        <v>35</v>
      </c>
      <c r="U81" s="217"/>
      <c r="V81" s="217"/>
      <c r="W81" s="2">
        <v>0.1052</v>
      </c>
      <c r="X81" s="2">
        <v>0.10730000000000001</v>
      </c>
      <c r="Y81" s="2">
        <v>0.1085</v>
      </c>
    </row>
    <row r="82" spans="4:25" ht="14.6" x14ac:dyDescent="0.35">
      <c r="D82" s="278" t="s">
        <v>187</v>
      </c>
      <c r="E82" s="278"/>
      <c r="F82" s="278"/>
      <c r="G82" s="9">
        <v>0.83279999999999998</v>
      </c>
      <c r="H82" s="9">
        <v>0.85509999999999997</v>
      </c>
      <c r="I82" s="9">
        <v>0.85740000000000005</v>
      </c>
      <c r="J82" s="4"/>
      <c r="T82" s="217" t="s">
        <v>36</v>
      </c>
      <c r="U82" s="217"/>
      <c r="V82" s="217"/>
      <c r="W82" s="2">
        <v>0.10639999999999999</v>
      </c>
      <c r="X82" s="2">
        <v>9.6199999999999994E-2</v>
      </c>
      <c r="Y82" s="2">
        <v>7.8799999999999995E-2</v>
      </c>
    </row>
    <row r="83" spans="4:25" ht="14.6" x14ac:dyDescent="0.35">
      <c r="E83" s="276" t="s">
        <v>188</v>
      </c>
      <c r="F83" s="276"/>
      <c r="G83" s="9">
        <v>0.12889999999999999</v>
      </c>
      <c r="H83" s="9">
        <v>0.18279999999999999</v>
      </c>
      <c r="I83" s="9">
        <v>0.13569999999999999</v>
      </c>
      <c r="J83" s="4"/>
    </row>
    <row r="129" spans="1:30" ht="23.15" x14ac:dyDescent="0.35">
      <c r="A129" s="275" t="s">
        <v>193</v>
      </c>
      <c r="B129" s="275"/>
      <c r="C129" s="275"/>
      <c r="D129" s="275"/>
      <c r="E129" s="275"/>
      <c r="F129" s="275"/>
      <c r="G129" s="275"/>
      <c r="H129" s="275"/>
      <c r="I129" s="275"/>
      <c r="J129" s="275"/>
      <c r="K129" s="275"/>
      <c r="L129" s="275"/>
      <c r="M129" s="275"/>
      <c r="N129" s="275"/>
      <c r="O129" s="275"/>
      <c r="P129" s="275"/>
      <c r="Q129" s="275"/>
      <c r="R129" s="275"/>
      <c r="S129" s="275"/>
      <c r="T129" s="275"/>
      <c r="U129" s="275"/>
      <c r="V129" s="275"/>
      <c r="W129" s="275"/>
      <c r="X129" s="275"/>
      <c r="Y129" s="275"/>
      <c r="Z129" s="275"/>
      <c r="AA129" s="275"/>
      <c r="AB129" s="275"/>
      <c r="AC129" s="275"/>
      <c r="AD129" s="275"/>
    </row>
    <row r="176" spans="1:30" ht="23.15" x14ac:dyDescent="0.35">
      <c r="A176" s="275" t="s">
        <v>199</v>
      </c>
      <c r="B176" s="275"/>
      <c r="C176" s="275"/>
      <c r="D176" s="275"/>
      <c r="E176" s="275"/>
      <c r="F176" s="275"/>
      <c r="G176" s="275"/>
      <c r="H176" s="275"/>
      <c r="I176" s="275"/>
      <c r="J176" s="275"/>
      <c r="K176" s="275"/>
      <c r="L176" s="275"/>
      <c r="M176" s="275"/>
      <c r="N176" s="275"/>
      <c r="O176" s="275"/>
      <c r="P176" s="275"/>
      <c r="Q176" s="275"/>
      <c r="R176" s="275"/>
      <c r="S176" s="275"/>
      <c r="T176" s="275"/>
      <c r="U176" s="275"/>
      <c r="V176" s="275"/>
      <c r="W176" s="275"/>
      <c r="X176" s="275"/>
      <c r="Y176" s="275"/>
      <c r="Z176" s="275"/>
      <c r="AA176" s="275"/>
      <c r="AB176" s="275"/>
      <c r="AC176" s="275"/>
      <c r="AD176" s="275"/>
    </row>
  </sheetData>
  <mergeCells count="10">
    <mergeCell ref="A176:AD176"/>
    <mergeCell ref="A1:AD1"/>
    <mergeCell ref="A3:AD3"/>
    <mergeCell ref="A77:AD77"/>
    <mergeCell ref="A129:AD129"/>
    <mergeCell ref="E80:F80"/>
    <mergeCell ref="E81:F81"/>
    <mergeCell ref="E83:F83"/>
    <mergeCell ref="E78:J78"/>
    <mergeCell ref="D82:F82"/>
  </mergeCells>
  <pageMargins left="0.25" right="0.25" top="0.75" bottom="0.75" header="0.3" footer="0.3"/>
  <pageSetup paperSize="3" scale="3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IS</vt:lpstr>
      <vt:lpstr>BS</vt:lpstr>
      <vt:lpstr>CF</vt:lpstr>
      <vt:lpstr>Ratios</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2020-09-29T02:58:23Z</dcterms:created>
  <dcterms:modified xsi:type="dcterms:W3CDTF">2020-12-11T15:36:43Z</dcterms:modified>
</cp:coreProperties>
</file>